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DRASAH HEBAT_BERMARTABAT\2022\MTSN 3 LMJ\"/>
    </mc:Choice>
  </mc:AlternateContent>
  <xr:revisionPtr revIDLastSave="0" documentId="13_ncr:1_{C4DB2E4D-BE28-43BA-8EBC-C71675D9AFE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ATA SISWA" sheetId="15" r:id="rId1"/>
    <sheet name="REKAP" sheetId="9" r:id="rId2"/>
    <sheet name="RAPORT PTS" sheetId="14" r:id="rId3"/>
  </sheets>
  <definedNames>
    <definedName name="_xlnm.Print_Area" localSheetId="2">'RAPORT PTS'!$B$1:$L$56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6" i="14" l="1"/>
  <c r="D55" i="14"/>
  <c r="C34" i="14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9" i="9"/>
  <c r="I47" i="14"/>
  <c r="I32" i="14"/>
  <c r="I36" i="14"/>
  <c r="I34" i="14"/>
  <c r="I33" i="14"/>
  <c r="I30" i="14"/>
  <c r="I29" i="14"/>
  <c r="I28" i="14"/>
  <c r="I27" i="14"/>
  <c r="I26" i="14"/>
  <c r="I25" i="14"/>
  <c r="I24" i="14"/>
  <c r="I23" i="14"/>
  <c r="I22" i="14"/>
  <c r="I21" i="14"/>
  <c r="I20" i="14"/>
  <c r="L13" i="14"/>
  <c r="L12" i="14"/>
  <c r="D36" i="14"/>
  <c r="C55" i="9"/>
  <c r="C56" i="9"/>
  <c r="C57" i="9"/>
  <c r="C58" i="9"/>
  <c r="F55" i="14" l="1"/>
  <c r="I48" i="14"/>
  <c r="J41" i="14"/>
  <c r="B10" i="9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46" i="9"/>
  <c r="B47" i="9"/>
  <c r="B48" i="9"/>
  <c r="B49" i="9"/>
  <c r="B50" i="9"/>
  <c r="B51" i="9"/>
  <c r="B52" i="9"/>
  <c r="B53" i="9"/>
  <c r="B54" i="9"/>
  <c r="B55" i="9"/>
  <c r="B56" i="9"/>
  <c r="B57" i="9"/>
  <c r="B58" i="9"/>
  <c r="B9" i="9"/>
  <c r="L14" i="14"/>
  <c r="F14" i="14"/>
  <c r="F13" i="14"/>
  <c r="F12" i="14"/>
  <c r="J20" i="14" l="1"/>
  <c r="O20" i="14" l="1"/>
  <c r="N20" i="14"/>
  <c r="M20" i="14"/>
  <c r="J21" i="14"/>
  <c r="L20" i="14" l="1"/>
  <c r="O21" i="14"/>
  <c r="M21" i="14"/>
  <c r="N21" i="14"/>
  <c r="J22" i="14"/>
  <c r="L21" i="14" l="1"/>
  <c r="J23" i="14"/>
  <c r="O22" i="14"/>
  <c r="N22" i="14"/>
  <c r="M22" i="14"/>
  <c r="L22" i="14" l="1"/>
  <c r="O23" i="14"/>
  <c r="N23" i="14"/>
  <c r="M23" i="14"/>
  <c r="L23" i="14" s="1"/>
  <c r="J24" i="14"/>
  <c r="O24" i="14" l="1"/>
  <c r="N24" i="14"/>
  <c r="M24" i="14"/>
  <c r="J25" i="14"/>
  <c r="L24" i="14" l="1"/>
  <c r="J26" i="14"/>
  <c r="O25" i="14"/>
  <c r="N25" i="14"/>
  <c r="M25" i="14"/>
  <c r="L25" i="14" l="1"/>
  <c r="N26" i="14"/>
  <c r="M26" i="14"/>
  <c r="O26" i="14"/>
  <c r="J27" i="14"/>
  <c r="L26" i="14" l="1"/>
  <c r="J28" i="14"/>
  <c r="N27" i="14"/>
  <c r="M27" i="14"/>
  <c r="O27" i="14"/>
  <c r="L27" i="14" l="1"/>
  <c r="N28" i="14"/>
  <c r="O28" i="14"/>
  <c r="M28" i="14"/>
  <c r="J29" i="14"/>
  <c r="L28" i="14" l="1"/>
  <c r="J30" i="14"/>
  <c r="M29" i="14"/>
  <c r="O29" i="14"/>
  <c r="N29" i="14"/>
  <c r="L29" i="14" l="1"/>
  <c r="M30" i="14"/>
  <c r="N30" i="14"/>
  <c r="O30" i="14"/>
  <c r="J32" i="14"/>
  <c r="L30" i="14" l="1"/>
  <c r="O32" i="14"/>
  <c r="M32" i="14"/>
  <c r="N32" i="14"/>
  <c r="J33" i="14"/>
  <c r="L32" i="14" l="1"/>
  <c r="J36" i="14"/>
  <c r="J34" i="14"/>
  <c r="M33" i="14"/>
  <c r="N33" i="14"/>
  <c r="O33" i="14"/>
  <c r="L33" i="14" l="1"/>
  <c r="N34" i="14"/>
  <c r="O34" i="14"/>
  <c r="M34" i="14"/>
  <c r="M36" i="14"/>
  <c r="O36" i="14"/>
  <c r="N36" i="14"/>
  <c r="J38" i="14"/>
  <c r="J39" i="14"/>
  <c r="L36" i="14" l="1"/>
  <c r="L34" i="14"/>
  <c r="N39" i="14"/>
  <c r="O39" i="14"/>
  <c r="M39" i="14"/>
  <c r="L39" i="14" l="1"/>
</calcChain>
</file>

<file path=xl/sharedStrings.xml><?xml version="1.0" encoding="utf-8"?>
<sst xmlns="http://schemas.openxmlformats.org/spreadsheetml/2006/main" count="182" uniqueCount="144">
  <si>
    <t xml:space="preserve">No. </t>
  </si>
  <si>
    <t>Nama</t>
  </si>
  <si>
    <t>KKM</t>
  </si>
  <si>
    <t>P-A</t>
  </si>
  <si>
    <t>P-P</t>
  </si>
  <si>
    <t>K-A</t>
  </si>
  <si>
    <t>K-P</t>
  </si>
  <si>
    <t>S</t>
  </si>
  <si>
    <t>Fikih</t>
  </si>
  <si>
    <t>SKI</t>
  </si>
  <si>
    <t>PKN</t>
  </si>
  <si>
    <t>A</t>
  </si>
  <si>
    <t>P</t>
  </si>
  <si>
    <t>Matematika</t>
  </si>
  <si>
    <t>Seni Budaya</t>
  </si>
  <si>
    <t xml:space="preserve"> (Muatan Lokal)</t>
  </si>
  <si>
    <t>EKSKUL I</t>
  </si>
  <si>
    <t>KODE</t>
  </si>
  <si>
    <t>NILAI</t>
  </si>
  <si>
    <t>EKSKUL II</t>
  </si>
  <si>
    <t>EKSKUL III</t>
  </si>
  <si>
    <t>EKSKUL IV</t>
  </si>
  <si>
    <t>ABSENSI</t>
  </si>
  <si>
    <t>I</t>
  </si>
  <si>
    <t>Status</t>
  </si>
  <si>
    <t>QURDIST</t>
  </si>
  <si>
    <t>AQIDAH</t>
  </si>
  <si>
    <t>FIQIH</t>
  </si>
  <si>
    <t>IPA</t>
  </si>
  <si>
    <t>IPS</t>
  </si>
  <si>
    <t>SBK</t>
  </si>
  <si>
    <t>PENJAS</t>
  </si>
  <si>
    <t>BAHASA INGGRIS</t>
  </si>
  <si>
    <t>MATEMATIKA</t>
  </si>
  <si>
    <t>BAHASA ARAB</t>
  </si>
  <si>
    <t>BAHASA INDONESIA</t>
  </si>
  <si>
    <t>:</t>
  </si>
  <si>
    <t>No</t>
  </si>
  <si>
    <t>Mata Pelajaran</t>
  </si>
  <si>
    <t>Kelompok A</t>
  </si>
  <si>
    <t>Pendidikan Agama</t>
  </si>
  <si>
    <t>a.</t>
  </si>
  <si>
    <t>Al-Qur'an-Hadis</t>
  </si>
  <si>
    <t xml:space="preserve">b. </t>
  </si>
  <si>
    <t>Akidah-Akhlak</t>
  </si>
  <si>
    <t>c.</t>
  </si>
  <si>
    <t>d.</t>
  </si>
  <si>
    <t xml:space="preserve">Sejarah Kebudayaan Islam </t>
  </si>
  <si>
    <t>Pendidikan Kewarganegaraan</t>
  </si>
  <si>
    <t>Bahasa Indonesia</t>
  </si>
  <si>
    <t>Bahasa Arab</t>
  </si>
  <si>
    <t>Ilmu Pengetahuan Alam</t>
  </si>
  <si>
    <t>Ilmu Pengetahuan Sosial</t>
  </si>
  <si>
    <t>Bahasa Inggris</t>
  </si>
  <si>
    <t>Kelompok B</t>
  </si>
  <si>
    <t>Pendidikan Jasmani, Olahraga, dan Kesehatan</t>
  </si>
  <si>
    <t>Muatan Lokal</t>
  </si>
  <si>
    <t xml:space="preserve">a. </t>
  </si>
  <si>
    <t>Jumlah</t>
  </si>
  <si>
    <t>Rata-rata</t>
  </si>
  <si>
    <t>NISN</t>
  </si>
  <si>
    <t>Bahasa Jawa</t>
  </si>
  <si>
    <t>Pengetahuan</t>
  </si>
  <si>
    <t>Angka</t>
  </si>
  <si>
    <t>Huruf</t>
  </si>
  <si>
    <t>HASIL PENILAIAN TENGAH SEMESTER</t>
  </si>
  <si>
    <t>Kelas</t>
  </si>
  <si>
    <t>NIS</t>
  </si>
  <si>
    <t>Semester</t>
  </si>
  <si>
    <t>Tahun Pelajaran</t>
  </si>
  <si>
    <t>2022/2023</t>
  </si>
  <si>
    <t>Ganjil</t>
  </si>
  <si>
    <t>Nama Wali Kelas</t>
  </si>
  <si>
    <t>Nama Kepala Madrasah</t>
  </si>
  <si>
    <t>Nip  Wali Kelas</t>
  </si>
  <si>
    <t>Nip Kepala Madrasah</t>
  </si>
  <si>
    <t>Lumajang,</t>
  </si>
  <si>
    <t>Tanggal Cetak Raport</t>
  </si>
  <si>
    <t>Wali Kelas</t>
  </si>
  <si>
    <t>…................................</t>
  </si>
  <si>
    <t>Mengetahui Kepala Madrasah</t>
  </si>
  <si>
    <t>196805212005011004</t>
  </si>
  <si>
    <t>SAHNAWI, S.Pd, M.Pd.</t>
  </si>
  <si>
    <t>ABDUL ROSYID, S.Pd.</t>
  </si>
  <si>
    <t>-</t>
  </si>
  <si>
    <t>Orang Tua/Wali</t>
  </si>
  <si>
    <t>Rombel Kelas</t>
  </si>
  <si>
    <t>Kelas 7</t>
  </si>
  <si>
    <t>Kelas 8</t>
  </si>
  <si>
    <t>Kelas 9</t>
  </si>
  <si>
    <t>Nama Peserta Didik</t>
  </si>
  <si>
    <t>121135080003220120</t>
  </si>
  <si>
    <t>121135080003220121</t>
  </si>
  <si>
    <t>0111423625</t>
  </si>
  <si>
    <t>121135080003220122</t>
  </si>
  <si>
    <t>121135080003220123</t>
  </si>
  <si>
    <t>121135080003220124</t>
  </si>
  <si>
    <t>121135080003220125</t>
  </si>
  <si>
    <t>121135080003220126</t>
  </si>
  <si>
    <t>0116120678</t>
  </si>
  <si>
    <t>121135080003220127</t>
  </si>
  <si>
    <t>0103068989</t>
  </si>
  <si>
    <t>121135080003220128</t>
  </si>
  <si>
    <t>121135080003220129</t>
  </si>
  <si>
    <t>0097854423</t>
  </si>
  <si>
    <t>121135080003220130</t>
  </si>
  <si>
    <t>121135080003220131</t>
  </si>
  <si>
    <t>0101010135</t>
  </si>
  <si>
    <t>121135080003220132</t>
  </si>
  <si>
    <t>121135080003220133</t>
  </si>
  <si>
    <t>121135080003220134</t>
  </si>
  <si>
    <t>121135080003220135</t>
  </si>
  <si>
    <t>0102261747</t>
  </si>
  <si>
    <t>121135080003220136</t>
  </si>
  <si>
    <t>121135080003220137</t>
  </si>
  <si>
    <t>121135080003220138</t>
  </si>
  <si>
    <t>'121135080003220149</t>
  </si>
  <si>
    <t>0094431423</t>
  </si>
  <si>
    <t>121135080003220150</t>
  </si>
  <si>
    <t>0107550836</t>
  </si>
  <si>
    <t>Teknologi Informasi dan Komunikasi</t>
  </si>
  <si>
    <t>Untuk Mulokdan Prakarya Bisa di ganti mapelk agr di raport bisa berubah</t>
  </si>
  <si>
    <t>ahnur</t>
  </si>
  <si>
    <t>a dani</t>
  </si>
  <si>
    <t>alex</t>
  </si>
  <si>
    <t>alif</t>
  </si>
  <si>
    <t>andika</t>
  </si>
  <si>
    <t>a danil</t>
  </si>
  <si>
    <t>agustin</t>
  </si>
  <si>
    <t>fadilah</t>
  </si>
  <si>
    <t>indah</t>
  </si>
  <si>
    <t>lovi</t>
  </si>
  <si>
    <t>rendi</t>
  </si>
  <si>
    <t>yakup</t>
  </si>
  <si>
    <t>zainul</t>
  </si>
  <si>
    <t>raka</t>
  </si>
  <si>
    <t>randi</t>
  </si>
  <si>
    <t>s faizza</t>
  </si>
  <si>
    <t>tifta</t>
  </si>
  <si>
    <t>uswat</t>
  </si>
  <si>
    <t>eroz</t>
  </si>
  <si>
    <t>adelia</t>
  </si>
  <si>
    <t>mafido</t>
  </si>
  <si>
    <t>Beril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</si>
</sst>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F800]dddd\,\ mmmm\ dd\,\ yyyy"/>
  </numFmts>
  <fonts count="4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name val="Tahoma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name val="Arial"/>
      <family val="2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i/>
      <sz val="12"/>
      <name val="Times New Roman"/>
      <family val="1"/>
    </font>
    <font>
      <b/>
      <u/>
      <sz val="16"/>
      <name val="Times New Roman"/>
      <family val="1"/>
    </font>
    <font>
      <sz val="12"/>
      <color theme="0" tint="-0.34998626667073579"/>
      <name val="Times New Roman"/>
      <family val="1"/>
    </font>
    <font>
      <sz val="12"/>
      <color theme="4" tint="0.59999389629810485"/>
      <name val="Times New Roman"/>
      <family val="1"/>
    </font>
    <font>
      <sz val="36"/>
      <name val="Times New Roman"/>
      <family val="1"/>
    </font>
    <font>
      <sz val="12"/>
      <color indexed="8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name val="Calibri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sz val="11"/>
      <color rgb="FF000000"/>
      <name val="Calibri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color theme="1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</borders>
  <cellStyleXfs count="53">
    <xf numFmtId="0" fontId="0" fillId="0" borderId="0"/>
    <xf numFmtId="0" fontId="4" fillId="0" borderId="0"/>
    <xf numFmtId="0" fontId="5" fillId="0" borderId="0" applyFill="0" applyProtection="0"/>
    <xf numFmtId="0" fontId="6" fillId="0" borderId="0"/>
    <xf numFmtId="0" fontId="6" fillId="0" borderId="0"/>
    <xf numFmtId="0" fontId="6" fillId="0" borderId="0"/>
    <xf numFmtId="0" fontId="19" fillId="0" borderId="0"/>
    <xf numFmtId="0" fontId="20" fillId="0" borderId="0">
      <alignment vertical="center"/>
    </xf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7" fillId="7" borderId="0" applyNumberFormat="0" applyBorder="0" applyAlignment="0" applyProtection="0"/>
    <xf numFmtId="0" fontId="28" fillId="10" borderId="9" applyNumberFormat="0" applyAlignment="0" applyProtection="0"/>
    <xf numFmtId="0" fontId="23" fillId="11" borderId="12" applyNumberFormat="0" applyAlignment="0" applyProtection="0"/>
    <xf numFmtId="0" fontId="24" fillId="0" borderId="0" applyNumberFormat="0" applyFill="0" applyBorder="0" applyAlignment="0" applyProtection="0"/>
    <xf numFmtId="0" fontId="29" fillId="6" borderId="0" applyNumberFormat="0" applyBorder="0" applyAlignment="0" applyProtection="0"/>
    <xf numFmtId="0" fontId="30" fillId="0" borderId="14" applyNumberFormat="0" applyFill="0" applyAlignment="0" applyProtection="0"/>
    <xf numFmtId="0" fontId="31" fillId="0" borderId="15" applyNumberFormat="0" applyFill="0" applyAlignment="0" applyProtection="0"/>
    <xf numFmtId="0" fontId="32" fillId="0" borderId="16" applyNumberFormat="0" applyFill="0" applyAlignment="0" applyProtection="0"/>
    <xf numFmtId="0" fontId="32" fillId="0" borderId="0" applyNumberFormat="0" applyFill="0" applyBorder="0" applyAlignment="0" applyProtection="0"/>
    <xf numFmtId="0" fontId="33" fillId="9" borderId="9" applyNumberFormat="0" applyAlignment="0" applyProtection="0"/>
    <xf numFmtId="0" fontId="34" fillId="0" borderId="11" applyNumberFormat="0" applyFill="0" applyAlignment="0" applyProtection="0"/>
    <xf numFmtId="0" fontId="35" fillId="8" borderId="0" applyNumberFormat="0" applyBorder="0" applyAlignment="0" applyProtection="0"/>
    <xf numFmtId="0" fontId="36" fillId="0" borderId="0">
      <protection locked="0"/>
    </xf>
    <xf numFmtId="0" fontId="5" fillId="0" borderId="0">
      <protection locked="0"/>
    </xf>
    <xf numFmtId="0" fontId="4" fillId="0" borderId="0"/>
    <xf numFmtId="0" fontId="21" fillId="0" borderId="0"/>
    <xf numFmtId="0" fontId="20" fillId="12" borderId="13" applyNumberFormat="0" applyFont="0" applyAlignment="0" applyProtection="0"/>
    <xf numFmtId="0" fontId="37" fillId="10" borderId="10" applyNumberFormat="0" applyAlignment="0" applyProtection="0"/>
    <xf numFmtId="0" fontId="38" fillId="0" borderId="0" applyNumberFormat="0" applyFill="0" applyBorder="0" applyAlignment="0" applyProtection="0"/>
    <xf numFmtId="0" fontId="25" fillId="0" borderId="17" applyNumberFormat="0" applyFill="0" applyAlignment="0" applyProtection="0"/>
    <xf numFmtId="0" fontId="26" fillId="0" borderId="0" applyNumberFormat="0" applyFill="0" applyBorder="0" applyAlignment="0" applyProtection="0"/>
  </cellStyleXfs>
  <cellXfs count="86">
    <xf numFmtId="0" fontId="0" fillId="0" borderId="0" xfId="0"/>
    <xf numFmtId="0" fontId="2" fillId="0" borderId="0" xfId="0" quotePrefix="1" applyFont="1"/>
    <xf numFmtId="0" fontId="1" fillId="0" borderId="0" xfId="0" quotePrefix="1" applyFont="1"/>
    <xf numFmtId="0" fontId="0" fillId="0" borderId="1" xfId="0" quotePrefix="1" applyBorder="1" applyAlignment="1">
      <alignment horizontal="center" vertical="center"/>
    </xf>
    <xf numFmtId="0" fontId="0" fillId="2" borderId="1" xfId="0" quotePrefix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shrinkToFit="1" readingOrder="1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/>
    <xf numFmtId="1" fontId="0" fillId="0" borderId="0" xfId="0" applyNumberFormat="1"/>
    <xf numFmtId="1" fontId="0" fillId="0" borderId="0" xfId="0" quotePrefix="1" applyNumberFormat="1"/>
    <xf numFmtId="1" fontId="0" fillId="0" borderId="1" xfId="0" applyNumberFormat="1" applyBorder="1"/>
    <xf numFmtId="1" fontId="0" fillId="0" borderId="0" xfId="0" applyNumberFormat="1" applyAlignment="1">
      <alignment horizontal="left"/>
    </xf>
    <xf numFmtId="0" fontId="17" fillId="0" borderId="1" xfId="3" quotePrefix="1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9" fillId="0" borderId="1" xfId="0" applyFont="1" applyBorder="1" applyAlignment="1">
      <alignment horizontal="center" vertical="center"/>
    </xf>
    <xf numFmtId="164" fontId="10" fillId="0" borderId="1" xfId="5" applyNumberFormat="1" applyFont="1" applyBorder="1" applyAlignment="1">
      <alignment horizontal="center" vertical="center"/>
    </xf>
    <xf numFmtId="164" fontId="10" fillId="0" borderId="1" xfId="4" applyNumberFormat="1" applyFont="1" applyBorder="1" applyAlignment="1">
      <alignment horizontal="left" vertical="center"/>
    </xf>
    <xf numFmtId="1" fontId="10" fillId="0" borderId="1" xfId="5" applyNumberFormat="1" applyFont="1" applyBorder="1" applyAlignment="1">
      <alignment horizontal="center" vertical="center"/>
    </xf>
    <xf numFmtId="0" fontId="9" fillId="0" borderId="0" xfId="0" applyFont="1"/>
    <xf numFmtId="1" fontId="9" fillId="0" borderId="0" xfId="0" applyNumberFormat="1" applyFont="1"/>
    <xf numFmtId="0" fontId="15" fillId="0" borderId="0" xfId="0" applyFont="1"/>
    <xf numFmtId="164" fontId="9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 wrapText="1"/>
    </xf>
    <xf numFmtId="164" fontId="7" fillId="0" borderId="0" xfId="0" applyNumberFormat="1" applyFont="1" applyAlignment="1">
      <alignment vertical="center" wrapText="1"/>
    </xf>
    <xf numFmtId="164" fontId="8" fillId="0" borderId="0" xfId="0" applyNumberFormat="1" applyFont="1" applyAlignment="1">
      <alignment vertical="center"/>
    </xf>
    <xf numFmtId="164" fontId="9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164" fontId="7" fillId="0" borderId="1" xfId="5" applyNumberFormat="1" applyFont="1" applyBorder="1" applyAlignment="1">
      <alignment horizontal="center" vertical="center" wrapText="1"/>
    </xf>
    <xf numFmtId="0" fontId="14" fillId="0" borderId="0" xfId="0" applyFont="1"/>
    <xf numFmtId="164" fontId="12" fillId="0" borderId="0" xfId="5" applyNumberFormat="1" applyFont="1" applyAlignment="1">
      <alignment vertical="center"/>
    </xf>
    <xf numFmtId="164" fontId="10" fillId="0" borderId="0" xfId="5" applyNumberFormat="1" applyFont="1" applyAlignment="1">
      <alignment horizontal="center" vertical="center"/>
    </xf>
    <xf numFmtId="164" fontId="10" fillId="0" borderId="0" xfId="5" applyNumberFormat="1" applyFont="1" applyAlignment="1">
      <alignment vertical="center"/>
    </xf>
    <xf numFmtId="1" fontId="10" fillId="0" borderId="0" xfId="5" applyNumberFormat="1" applyFont="1" applyAlignment="1">
      <alignment horizontal="center" vertical="center"/>
    </xf>
    <xf numFmtId="164" fontId="9" fillId="0" borderId="0" xfId="0" applyNumberFormat="1" applyFont="1" applyAlignment="1">
      <alignment horizontal="left" vertical="center"/>
    </xf>
    <xf numFmtId="1" fontId="9" fillId="0" borderId="0" xfId="0" applyNumberFormat="1" applyFont="1" applyAlignment="1">
      <alignment horizontal="left" vertical="center"/>
    </xf>
    <xf numFmtId="164" fontId="9" fillId="0" borderId="0" xfId="0" applyNumberFormat="1" applyFont="1" applyAlignment="1">
      <alignment horizontal="left"/>
    </xf>
    <xf numFmtId="1" fontId="9" fillId="0" borderId="0" xfId="0" applyNumberFormat="1" applyFont="1" applyAlignment="1">
      <alignment horizontal="left"/>
    </xf>
    <xf numFmtId="0" fontId="39" fillId="0" borderId="1" xfId="0" applyFont="1" applyBorder="1" applyAlignment="1">
      <alignment horizontal="center" vertical="center"/>
    </xf>
    <xf numFmtId="165" fontId="0" fillId="0" borderId="0" xfId="0" applyNumberForma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5" xfId="0" quotePrefix="1" applyFont="1" applyBorder="1" applyAlignment="1">
      <alignment horizontal="center" vertical="center"/>
    </xf>
    <xf numFmtId="0" fontId="1" fillId="0" borderId="7" xfId="0" quotePrefix="1" applyFont="1" applyBorder="1" applyAlignment="1">
      <alignment horizontal="center" vertical="center"/>
    </xf>
    <xf numFmtId="0" fontId="1" fillId="0" borderId="6" xfId="0" quotePrefix="1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quotePrefix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8" fillId="5" borderId="0" xfId="0" applyFont="1" applyFill="1" applyAlignment="1">
      <alignment horizontal="center" wrapText="1"/>
    </xf>
    <xf numFmtId="0" fontId="18" fillId="5" borderId="8" xfId="0" applyFont="1" applyFill="1" applyBorder="1" applyAlignment="1">
      <alignment horizontal="center" wrapText="1"/>
    </xf>
    <xf numFmtId="164" fontId="7" fillId="0" borderId="1" xfId="5" applyNumberFormat="1" applyFont="1" applyBorder="1" applyAlignment="1">
      <alignment horizontal="center" vertical="center" wrapText="1"/>
    </xf>
    <xf numFmtId="164" fontId="7" fillId="0" borderId="2" xfId="5" applyNumberFormat="1" applyFont="1" applyBorder="1" applyAlignment="1">
      <alignment horizontal="center" vertical="center" wrapText="1"/>
    </xf>
    <xf numFmtId="164" fontId="7" fillId="0" borderId="4" xfId="5" applyNumberFormat="1" applyFont="1" applyBorder="1" applyAlignment="1">
      <alignment horizontal="center" vertical="center" wrapText="1"/>
    </xf>
    <xf numFmtId="164" fontId="7" fillId="0" borderId="3" xfId="5" applyNumberFormat="1" applyFont="1" applyBorder="1" applyAlignment="1">
      <alignment horizontal="center" vertical="center" wrapText="1"/>
    </xf>
    <xf numFmtId="164" fontId="7" fillId="0" borderId="5" xfId="5" applyNumberFormat="1" applyFont="1" applyBorder="1" applyAlignment="1">
      <alignment horizontal="center" vertical="center" wrapText="1"/>
    </xf>
    <xf numFmtId="164" fontId="7" fillId="0" borderId="6" xfId="5" applyNumberFormat="1" applyFont="1" applyBorder="1" applyAlignment="1">
      <alignment horizontal="center" vertical="center" wrapText="1"/>
    </xf>
    <xf numFmtId="0" fontId="16" fillId="4" borderId="0" xfId="0" applyFont="1" applyFill="1" applyAlignment="1" applyProtection="1">
      <alignment horizontal="center" vertical="center"/>
      <protection locked="0"/>
    </xf>
    <xf numFmtId="164" fontId="13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left" vertical="center" wrapText="1"/>
    </xf>
    <xf numFmtId="1" fontId="7" fillId="0" borderId="0" xfId="0" applyNumberFormat="1" applyFont="1" applyAlignment="1">
      <alignment horizontal="left" vertical="center" wrapText="1"/>
    </xf>
    <xf numFmtId="164" fontId="11" fillId="0" borderId="0" xfId="0" applyNumberFormat="1" applyFont="1" applyAlignment="1">
      <alignment horizontal="center" vertical="center"/>
    </xf>
    <xf numFmtId="164" fontId="7" fillId="0" borderId="2" xfId="5" applyNumberFormat="1" applyFont="1" applyBorder="1" applyAlignment="1">
      <alignment horizontal="left" vertical="center" wrapText="1"/>
    </xf>
    <xf numFmtId="164" fontId="7" fillId="0" borderId="4" xfId="5" applyNumberFormat="1" applyFont="1" applyBorder="1" applyAlignment="1">
      <alignment horizontal="left" vertical="center" wrapText="1"/>
    </xf>
    <xf numFmtId="164" fontId="10" fillId="0" borderId="2" xfId="4" applyNumberFormat="1" applyFont="1" applyBorder="1" applyAlignment="1">
      <alignment horizontal="left" vertical="center"/>
    </xf>
    <xf numFmtId="164" fontId="10" fillId="0" borderId="4" xfId="4" applyNumberFormat="1" applyFont="1" applyBorder="1" applyAlignment="1">
      <alignment horizontal="left" vertical="center"/>
    </xf>
    <xf numFmtId="164" fontId="10" fillId="0" borderId="2" xfId="5" applyNumberFormat="1" applyFont="1" applyBorder="1" applyAlignment="1">
      <alignment horizontal="left" vertical="center"/>
    </xf>
    <xf numFmtId="164" fontId="10" fillId="0" borderId="4" xfId="5" applyNumberFormat="1" applyFont="1" applyBorder="1" applyAlignment="1">
      <alignment horizontal="left" vertical="center"/>
    </xf>
    <xf numFmtId="1" fontId="10" fillId="0" borderId="5" xfId="5" applyNumberFormat="1" applyFont="1" applyBorder="1" applyAlignment="1">
      <alignment horizontal="center" vertical="center"/>
    </xf>
    <xf numFmtId="1" fontId="10" fillId="0" borderId="7" xfId="5" applyNumberFormat="1" applyFont="1" applyBorder="1" applyAlignment="1">
      <alignment horizontal="center" vertical="center"/>
    </xf>
    <xf numFmtId="1" fontId="10" fillId="0" borderId="6" xfId="5" applyNumberFormat="1" applyFont="1" applyBorder="1" applyAlignment="1">
      <alignment horizontal="center" vertical="center"/>
    </xf>
    <xf numFmtId="1" fontId="7" fillId="0" borderId="2" xfId="5" applyNumberFormat="1" applyFont="1" applyBorder="1" applyAlignment="1">
      <alignment horizontal="center" vertical="center" wrapText="1"/>
    </xf>
    <xf numFmtId="1" fontId="7" fillId="0" borderId="3" xfId="5" applyNumberFormat="1" applyFont="1" applyBorder="1" applyAlignment="1">
      <alignment horizontal="center" vertical="center" wrapText="1"/>
    </xf>
    <xf numFmtId="1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164" fontId="7" fillId="0" borderId="2" xfId="5" applyNumberFormat="1" applyFont="1" applyBorder="1" applyAlignment="1">
      <alignment horizontal="center" vertical="center"/>
    </xf>
    <xf numFmtId="164" fontId="7" fillId="0" borderId="4" xfId="5" applyNumberFormat="1" applyFont="1" applyBorder="1" applyAlignment="1">
      <alignment horizontal="center" vertical="center"/>
    </xf>
    <xf numFmtId="164" fontId="7" fillId="0" borderId="3" xfId="5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horizontal="left"/>
    </xf>
  </cellXfs>
  <cellStyles count="53">
    <cellStyle name="20% - Accent1 2" xfId="8" xr:uid="{81CC6B15-4A85-48A6-A636-82433207BC0E}"/>
    <cellStyle name="20% - Accent2 2" xfId="9" xr:uid="{3936C608-12DB-4314-8F22-2CFE091B4C8A}"/>
    <cellStyle name="20% - Accent3 2" xfId="10" xr:uid="{F0931D8C-51EA-4765-A98C-524CF7B6FA78}"/>
    <cellStyle name="20% - Accent4 2" xfId="11" xr:uid="{2FF09EF8-762C-4714-96D9-DA56192BCD8A}"/>
    <cellStyle name="20% - Accent5 2" xfId="12" xr:uid="{2A74BB6D-630E-483D-869E-52D9948A1134}"/>
    <cellStyle name="20% - Accent6 2" xfId="13" xr:uid="{2A1958B0-776B-4EBC-8A1C-525033BF76B2}"/>
    <cellStyle name="40% - Accent1 2" xfId="14" xr:uid="{251A31EC-F098-4A73-9C86-DF0ADDAA6715}"/>
    <cellStyle name="40% - Accent2 2" xfId="15" xr:uid="{31B2F817-BB7E-4F5E-8B46-A4FEF0168F76}"/>
    <cellStyle name="40% - Accent3 2" xfId="16" xr:uid="{F0CEB32C-25B5-404E-8D44-7A50472304E9}"/>
    <cellStyle name="40% - Accent4 2" xfId="17" xr:uid="{85087059-0ED1-4ACA-BDCA-4099F2663ABD}"/>
    <cellStyle name="40% - Accent5 2" xfId="18" xr:uid="{6C3B4B00-B02C-43BA-96AE-B2344CBC72BB}"/>
    <cellStyle name="40% - Accent6 2" xfId="19" xr:uid="{624C906C-D5E3-451B-9EFF-58E0B05F75CF}"/>
    <cellStyle name="60% - Accent1 2" xfId="20" xr:uid="{CFBC4C3C-46E2-45B9-8437-AE413FC3C35B}"/>
    <cellStyle name="60% - Accent2 2" xfId="21" xr:uid="{E5DCCE95-3015-42EF-80AF-E943E64A0653}"/>
    <cellStyle name="60% - Accent3 2" xfId="22" xr:uid="{A98B1725-D69E-4052-A1EB-1E0E5C3CB42A}"/>
    <cellStyle name="60% - Accent4 2" xfId="23" xr:uid="{0E43EFC2-3B44-4C89-81C2-E996CDC91EB2}"/>
    <cellStyle name="60% - Accent5 2" xfId="24" xr:uid="{140E8174-5959-435C-91C4-E6481FE7E489}"/>
    <cellStyle name="60% - Accent6 2" xfId="25" xr:uid="{8DECE08A-1D73-4D27-9D12-1B97BFCA2692}"/>
    <cellStyle name="Accent1 2" xfId="26" xr:uid="{A6B2C525-68D2-4A91-AF57-F7110C75E6AE}"/>
    <cellStyle name="Accent2 2" xfId="27" xr:uid="{CB791A45-CCFB-497B-8E5E-BE5E5E1DE047}"/>
    <cellStyle name="Accent3 2" xfId="28" xr:uid="{D93C8DD4-9692-4720-A7D5-87E085EF98E4}"/>
    <cellStyle name="Accent4 2" xfId="29" xr:uid="{5BDA87FD-3B42-44E6-8C0A-F030FFDBFD9E}"/>
    <cellStyle name="Accent5 2" xfId="30" xr:uid="{9ED0488B-70EE-4D43-BD2E-03E60E470BF6}"/>
    <cellStyle name="Accent6 2" xfId="31" xr:uid="{B50B744A-0CD9-41FD-91B7-B3A20CD9D26E}"/>
    <cellStyle name="Bad 2" xfId="32" xr:uid="{9858681B-0345-4048-9C76-209B056AB25F}"/>
    <cellStyle name="Calculation 2" xfId="33" xr:uid="{ABD8F718-A898-4B6D-BC5A-43CA3AF50B74}"/>
    <cellStyle name="Check Cell 2" xfId="34" xr:uid="{0104EBC6-5701-424E-B1B6-9A42B3100606}"/>
    <cellStyle name="Explanatory Text 2" xfId="35" xr:uid="{842944C0-6806-4755-87ED-D70A538A0E4A}"/>
    <cellStyle name="Good 2" xfId="36" xr:uid="{D3E651AE-F068-49D1-96C8-3423012B3191}"/>
    <cellStyle name="Heading 1 2" xfId="37" xr:uid="{5425EB2F-2490-49BE-973C-44A1808297BC}"/>
    <cellStyle name="Heading 2 2" xfId="38" xr:uid="{78D9A992-871D-4B6D-B959-6BE57D9A42D8}"/>
    <cellStyle name="Heading 3 2" xfId="39" xr:uid="{369AB4BC-FA0D-4E13-A227-876EB983965A}"/>
    <cellStyle name="Heading 4 2" xfId="40" xr:uid="{16D68CA7-77AC-4921-B8FA-20804E7BDE04}"/>
    <cellStyle name="Input 2" xfId="41" xr:uid="{901F18C1-9DC5-45F0-BC2F-9ABBDF9182BE}"/>
    <cellStyle name="Linked Cell 2" xfId="42" xr:uid="{582649C6-728F-4A26-8859-883736E2F360}"/>
    <cellStyle name="Neutral 2" xfId="43" xr:uid="{ECADF6A2-E957-40A9-AC6C-88A2149CC5CA}"/>
    <cellStyle name="Normal" xfId="0" builtinId="0"/>
    <cellStyle name="Normal 2" xfId="2" xr:uid="{00000000-0005-0000-0000-000001000000}"/>
    <cellStyle name="Normal 2 2" xfId="3" xr:uid="{E7BED2DA-7ACC-4DB1-B78E-AFD8A9C936DA}"/>
    <cellStyle name="Normal 2 2 2" xfId="45" xr:uid="{22CD0D0F-8CEC-4CB0-A7A5-C27005990E6E}"/>
    <cellStyle name="Normal 2 3" xfId="44" xr:uid="{35C24A32-940F-4866-83DD-53D6C2069D51}"/>
    <cellStyle name="Normal 2 4" xfId="46" xr:uid="{B7DEA1AF-E385-43DC-AE3A-E552B09ADBF3}"/>
    <cellStyle name="Normal 2 4 2" xfId="47" xr:uid="{C5C8DE83-9E38-446B-9223-2CCD46CFBEF4}"/>
    <cellStyle name="Normal 3" xfId="1" xr:uid="{00000000-0005-0000-0000-000002000000}"/>
    <cellStyle name="Normal 3 2" xfId="7" xr:uid="{29D8EF7E-7E5D-4685-A338-009D98ABA189}"/>
    <cellStyle name="Normal 4" xfId="6" xr:uid="{F2FD66AC-8951-42AF-A362-D23CE1B41306}"/>
    <cellStyle name="Normal 4 2" xfId="4" xr:uid="{C063C19C-B289-49C3-8775-D7EB88051BA8}"/>
    <cellStyle name="Normal_SKHU-04" xfId="5" xr:uid="{4915E003-8B9C-45F4-83C4-DDFBE13F660F}"/>
    <cellStyle name="Note 2" xfId="48" xr:uid="{ADF51BF2-EDD3-472F-B967-0AA10C936D76}"/>
    <cellStyle name="Output 2" xfId="49" xr:uid="{C483462F-2BF2-4B12-857B-97AFF7B1B1D7}"/>
    <cellStyle name="Title 2" xfId="50" xr:uid="{23B6FB75-701F-4DB7-812A-D946A38BFDDE}"/>
    <cellStyle name="Total 2" xfId="51" xr:uid="{EF1CF0A9-19E0-4DDB-BC42-4D20C9307559}"/>
    <cellStyle name="Warning Text 2" xfId="52" xr:uid="{C0B7FFF1-6751-469C-94C4-DDDA044FFD4C}"/>
  </cellStyles>
  <dxfs count="2">
    <dxf>
      <font>
        <b/>
        <i val="0"/>
        <u val="none"/>
        <color auto="1"/>
      </font>
      <fill>
        <patternFill>
          <bgColor rgb="FFFF0000"/>
        </patternFill>
      </fill>
    </dxf>
    <dxf>
      <font>
        <b/>
        <i val="0"/>
        <u val="none"/>
        <color rgb="FFFF0000"/>
      </font>
      <fill>
        <patternFill patternType="none"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Spin" dx="22" fmlaLink="$M$10" max="30000" min="1" page="10" val="5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19050</xdr:colOff>
          <xdr:row>9</xdr:row>
          <xdr:rowOff>9525</xdr:rowOff>
        </xdr:from>
        <xdr:to>
          <xdr:col>14</xdr:col>
          <xdr:colOff>85725</xdr:colOff>
          <xdr:row>13</xdr:row>
          <xdr:rowOff>180975</xdr:rowOff>
        </xdr:to>
        <xdr:sp macro="" textlink="">
          <xdr:nvSpPr>
            <xdr:cNvPr id="1025" name="Spinner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2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360588</xdr:colOff>
      <xdr:row>0</xdr:row>
      <xdr:rowOff>190499</xdr:rowOff>
    </xdr:from>
    <xdr:to>
      <xdr:col>11</xdr:col>
      <xdr:colOff>841408</xdr:colOff>
      <xdr:row>6</xdr:row>
      <xdr:rowOff>471016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463" y="190499"/>
          <a:ext cx="6687945" cy="15187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F157F-8ABB-43CE-B320-70C8F1BA12F2}">
  <dimension ref="A1:E44"/>
  <sheetViews>
    <sheetView tabSelected="1" workbookViewId="0">
      <selection activeCell="D10" sqref="D10"/>
    </sheetView>
  </sheetViews>
  <sheetFormatPr defaultRowHeight="15"/>
  <cols>
    <col min="1" max="1" width="3.140625" bestFit="1" customWidth="1"/>
    <col min="2" max="2" width="27.28515625" bestFit="1" customWidth="1"/>
    <col min="3" max="3" width="1.5703125" customWidth="1"/>
    <col min="4" max="4" width="19.140625" style="10" bestFit="1" customWidth="1"/>
    <col min="5" max="5" width="10.85546875" bestFit="1" customWidth="1"/>
  </cols>
  <sheetData>
    <row r="1" spans="1:5">
      <c r="A1" t="s">
        <v>69</v>
      </c>
      <c r="C1" t="s">
        <v>36</v>
      </c>
      <c r="D1" s="10" t="s">
        <v>70</v>
      </c>
    </row>
    <row r="2" spans="1:5">
      <c r="A2" t="s">
        <v>66</v>
      </c>
      <c r="C2" t="s">
        <v>36</v>
      </c>
      <c r="D2" s="13">
        <v>9</v>
      </c>
    </row>
    <row r="3" spans="1:5">
      <c r="A3" t="s">
        <v>86</v>
      </c>
      <c r="C3" t="s">
        <v>36</v>
      </c>
      <c r="D3" s="10" t="s">
        <v>11</v>
      </c>
    </row>
    <row r="4" spans="1:5">
      <c r="A4" t="s">
        <v>68</v>
      </c>
      <c r="C4" t="s">
        <v>36</v>
      </c>
      <c r="D4" s="10" t="s">
        <v>71</v>
      </c>
    </row>
    <row r="5" spans="1:5">
      <c r="A5" t="s">
        <v>72</v>
      </c>
      <c r="C5" t="s">
        <v>36</v>
      </c>
      <c r="D5" s="10" t="s">
        <v>83</v>
      </c>
    </row>
    <row r="6" spans="1:5">
      <c r="A6" t="s">
        <v>74</v>
      </c>
      <c r="C6" t="s">
        <v>36</v>
      </c>
      <c r="D6" s="10" t="s">
        <v>84</v>
      </c>
    </row>
    <row r="7" spans="1:5">
      <c r="A7" t="s">
        <v>73</v>
      </c>
      <c r="C7" t="s">
        <v>36</v>
      </c>
      <c r="D7" s="11" t="s">
        <v>82</v>
      </c>
    </row>
    <row r="8" spans="1:5">
      <c r="A8" t="s">
        <v>75</v>
      </c>
      <c r="C8" t="s">
        <v>36</v>
      </c>
      <c r="D8" s="11" t="s">
        <v>81</v>
      </c>
    </row>
    <row r="9" spans="1:5">
      <c r="A9" t="s">
        <v>77</v>
      </c>
      <c r="C9" t="s">
        <v>36</v>
      </c>
      <c r="D9" s="42">
        <v>44867</v>
      </c>
    </row>
    <row r="10" spans="1:5">
      <c r="A10" s="9" t="s">
        <v>37</v>
      </c>
      <c r="B10" s="43" t="s">
        <v>1</v>
      </c>
      <c r="C10" s="43"/>
      <c r="D10" s="12" t="s">
        <v>67</v>
      </c>
      <c r="E10" s="9" t="s">
        <v>60</v>
      </c>
    </row>
    <row r="11" spans="1:5" ht="15.75">
      <c r="A11" s="9">
        <v>1</v>
      </c>
      <c r="B11" s="9" t="s">
        <v>122</v>
      </c>
      <c r="C11" s="9"/>
      <c r="D11" s="14" t="s">
        <v>91</v>
      </c>
      <c r="E11" s="15">
        <v>3108221064</v>
      </c>
    </row>
    <row r="12" spans="1:5" ht="15.75">
      <c r="A12" s="9">
        <v>2</v>
      </c>
      <c r="B12" s="9" t="s">
        <v>123</v>
      </c>
      <c r="C12" s="9"/>
      <c r="D12" s="14" t="s">
        <v>92</v>
      </c>
      <c r="E12" s="15" t="s">
        <v>93</v>
      </c>
    </row>
    <row r="13" spans="1:5" ht="15.75">
      <c r="A13" s="9">
        <v>3</v>
      </c>
      <c r="B13" s="9" t="s">
        <v>124</v>
      </c>
      <c r="C13" s="9"/>
      <c r="D13" s="14" t="s">
        <v>94</v>
      </c>
      <c r="E13" s="15">
        <v>3097750039</v>
      </c>
    </row>
    <row r="14" spans="1:5" ht="15.75">
      <c r="A14" s="9">
        <v>4</v>
      </c>
      <c r="B14" s="9" t="s">
        <v>125</v>
      </c>
      <c r="C14" s="9"/>
      <c r="D14" s="14" t="s">
        <v>95</v>
      </c>
      <c r="E14" s="15">
        <v>3101774805</v>
      </c>
    </row>
    <row r="15" spans="1:5" ht="15.75">
      <c r="A15" s="9">
        <v>5</v>
      </c>
      <c r="B15" s="9" t="s">
        <v>126</v>
      </c>
      <c r="C15" s="9"/>
      <c r="D15" s="14" t="s">
        <v>96</v>
      </c>
      <c r="E15" s="15">
        <v>3089570111</v>
      </c>
    </row>
    <row r="16" spans="1:5" ht="15.75">
      <c r="A16" s="9">
        <v>6</v>
      </c>
      <c r="B16" s="9" t="s">
        <v>127</v>
      </c>
      <c r="C16" s="9"/>
      <c r="D16" s="14" t="s">
        <v>97</v>
      </c>
      <c r="E16" s="15">
        <v>3099736113</v>
      </c>
    </row>
    <row r="17" spans="1:5" ht="15.75">
      <c r="A17" s="9">
        <v>7</v>
      </c>
      <c r="B17" s="9" t="s">
        <v>128</v>
      </c>
      <c r="C17" s="9"/>
      <c r="D17" s="14" t="s">
        <v>98</v>
      </c>
      <c r="E17" s="15" t="s">
        <v>99</v>
      </c>
    </row>
    <row r="18" spans="1:5" ht="15.75">
      <c r="A18" s="9">
        <v>8</v>
      </c>
      <c r="B18" s="9" t="s">
        <v>129</v>
      </c>
      <c r="C18" s="9"/>
      <c r="D18" s="14" t="s">
        <v>100</v>
      </c>
      <c r="E18" s="15" t="s">
        <v>101</v>
      </c>
    </row>
    <row r="19" spans="1:5" ht="15.75">
      <c r="A19" s="9">
        <v>9</v>
      </c>
      <c r="B19" s="9" t="s">
        <v>130</v>
      </c>
      <c r="C19" s="9"/>
      <c r="D19" s="14" t="s">
        <v>102</v>
      </c>
      <c r="E19" s="15">
        <v>3105259035</v>
      </c>
    </row>
    <row r="20" spans="1:5" ht="15.75">
      <c r="A20" s="9">
        <v>10</v>
      </c>
      <c r="B20" s="9" t="s">
        <v>131</v>
      </c>
      <c r="C20" s="9"/>
      <c r="D20" s="14" t="s">
        <v>103</v>
      </c>
      <c r="E20" s="15" t="s">
        <v>104</v>
      </c>
    </row>
    <row r="21" spans="1:5" ht="15.75">
      <c r="A21" s="9">
        <v>11</v>
      </c>
      <c r="B21" s="9" t="s">
        <v>132</v>
      </c>
      <c r="C21" s="9"/>
      <c r="D21" s="14" t="s">
        <v>105</v>
      </c>
      <c r="E21" s="15">
        <v>3086543695</v>
      </c>
    </row>
    <row r="22" spans="1:5" ht="15.75">
      <c r="A22" s="9">
        <v>12</v>
      </c>
      <c r="B22" s="9" t="s">
        <v>133</v>
      </c>
      <c r="C22" s="9"/>
      <c r="D22" s="14" t="s">
        <v>106</v>
      </c>
      <c r="E22" s="15" t="s">
        <v>107</v>
      </c>
    </row>
    <row r="23" spans="1:5" ht="15.75">
      <c r="A23" s="9">
        <v>13</v>
      </c>
      <c r="B23" s="9" t="s">
        <v>134</v>
      </c>
      <c r="C23" s="9"/>
      <c r="D23" s="14" t="s">
        <v>108</v>
      </c>
      <c r="E23" s="15">
        <v>3104195827</v>
      </c>
    </row>
    <row r="24" spans="1:5" ht="15.75">
      <c r="A24" s="9">
        <v>14</v>
      </c>
      <c r="B24" s="9" t="s">
        <v>135</v>
      </c>
      <c r="C24" s="9"/>
      <c r="D24" s="14" t="s">
        <v>109</v>
      </c>
      <c r="E24" s="15">
        <v>3102877419</v>
      </c>
    </row>
    <row r="25" spans="1:5" ht="15.75">
      <c r="A25" s="9">
        <v>15</v>
      </c>
      <c r="B25" s="9" t="s">
        <v>136</v>
      </c>
      <c r="C25" s="9"/>
      <c r="D25" s="14" t="s">
        <v>110</v>
      </c>
      <c r="E25" s="15">
        <v>3101219346</v>
      </c>
    </row>
    <row r="26" spans="1:5" ht="15.75">
      <c r="A26" s="9">
        <v>16</v>
      </c>
      <c r="B26" s="9" t="s">
        <v>137</v>
      </c>
      <c r="C26" s="9"/>
      <c r="D26" s="14" t="s">
        <v>111</v>
      </c>
      <c r="E26" s="15" t="s">
        <v>112</v>
      </c>
    </row>
    <row r="27" spans="1:5" ht="15.75">
      <c r="A27" s="9">
        <v>17</v>
      </c>
      <c r="B27" s="9" t="s">
        <v>138</v>
      </c>
      <c r="C27" s="9"/>
      <c r="D27" s="14" t="s">
        <v>113</v>
      </c>
      <c r="E27" s="15">
        <v>3090467778</v>
      </c>
    </row>
    <row r="28" spans="1:5" ht="15.75">
      <c r="A28" s="9">
        <v>18</v>
      </c>
      <c r="B28" s="9" t="s">
        <v>139</v>
      </c>
      <c r="C28" s="9"/>
      <c r="D28" s="14" t="s">
        <v>114</v>
      </c>
      <c r="E28" s="15">
        <v>3101810256</v>
      </c>
    </row>
    <row r="29" spans="1:5" ht="15.75">
      <c r="A29" s="9">
        <v>19</v>
      </c>
      <c r="B29" s="9" t="s">
        <v>140</v>
      </c>
      <c r="C29" s="9"/>
      <c r="D29" s="14" t="s">
        <v>115</v>
      </c>
      <c r="E29" s="15">
        <v>3093429915</v>
      </c>
    </row>
    <row r="30" spans="1:5" ht="15.75">
      <c r="A30" s="9">
        <v>20</v>
      </c>
      <c r="B30" s="9" t="s">
        <v>141</v>
      </c>
      <c r="C30" s="9"/>
      <c r="D30" s="14" t="s">
        <v>118</v>
      </c>
      <c r="E30" s="9" t="s">
        <v>119</v>
      </c>
    </row>
    <row r="31" spans="1:5" ht="15.75">
      <c r="A31" s="9">
        <v>21</v>
      </c>
      <c r="B31" s="9" t="s">
        <v>142</v>
      </c>
      <c r="C31" s="9"/>
      <c r="D31" s="14" t="s">
        <v>116</v>
      </c>
      <c r="E31" s="15" t="s">
        <v>117</v>
      </c>
    </row>
    <row r="32" spans="1:5" ht="15.75">
      <c r="A32" s="9">
        <v>22</v>
      </c>
      <c r="B32" s="9" t="s">
        <v>143</v>
      </c>
      <c r="C32" s="9"/>
      <c r="D32" s="14"/>
      <c r="E32" s="9"/>
    </row>
    <row r="33" spans="1:5">
      <c r="A33" s="9">
        <v>23</v>
      </c>
      <c r="B33" s="44"/>
      <c r="C33" s="45"/>
      <c r="D33" s="12"/>
      <c r="E33" s="9"/>
    </row>
    <row r="34" spans="1:5">
      <c r="A34" s="9">
        <v>24</v>
      </c>
      <c r="B34" s="44"/>
      <c r="C34" s="45"/>
      <c r="D34" s="12"/>
      <c r="E34" s="9"/>
    </row>
    <row r="35" spans="1:5">
      <c r="A35" s="9">
        <v>25</v>
      </c>
      <c r="B35" s="44"/>
      <c r="C35" s="45"/>
      <c r="D35" s="12"/>
      <c r="E35" s="9"/>
    </row>
    <row r="36" spans="1:5">
      <c r="A36" s="9">
        <v>26</v>
      </c>
      <c r="B36" s="44"/>
      <c r="C36" s="45"/>
      <c r="D36" s="12"/>
      <c r="E36" s="9"/>
    </row>
    <row r="37" spans="1:5">
      <c r="A37" s="9">
        <v>27</v>
      </c>
      <c r="B37" s="44"/>
      <c r="C37" s="45"/>
      <c r="D37" s="12"/>
      <c r="E37" s="9"/>
    </row>
    <row r="38" spans="1:5">
      <c r="A38" s="9">
        <v>28</v>
      </c>
      <c r="B38" s="44"/>
      <c r="C38" s="45"/>
      <c r="D38" s="12"/>
      <c r="E38" s="9"/>
    </row>
    <row r="39" spans="1:5">
      <c r="A39" s="9">
        <v>29</v>
      </c>
      <c r="B39" s="44"/>
      <c r="C39" s="45"/>
      <c r="D39" s="12"/>
      <c r="E39" s="9"/>
    </row>
    <row r="40" spans="1:5">
      <c r="A40" s="9">
        <v>30</v>
      </c>
      <c r="B40" s="44"/>
      <c r="C40" s="45"/>
      <c r="D40" s="12"/>
      <c r="E40" s="9"/>
    </row>
    <row r="41" spans="1:5">
      <c r="A41" s="9">
        <v>31</v>
      </c>
      <c r="B41" s="44"/>
      <c r="C41" s="45"/>
      <c r="D41" s="12"/>
      <c r="E41" s="9"/>
    </row>
    <row r="42" spans="1:5">
      <c r="A42" s="9">
        <v>32</v>
      </c>
      <c r="B42" s="44"/>
      <c r="C42" s="45"/>
      <c r="D42" s="12"/>
      <c r="E42" s="9"/>
    </row>
    <row r="43" spans="1:5">
      <c r="A43" s="9">
        <v>33</v>
      </c>
      <c r="B43" s="44"/>
      <c r="C43" s="45"/>
      <c r="D43" s="12"/>
      <c r="E43" s="9"/>
    </row>
    <row r="44" spans="1:5">
      <c r="A44" s="9">
        <v>34</v>
      </c>
      <c r="B44" s="44"/>
      <c r="C44" s="45"/>
      <c r="D44" s="12"/>
      <c r="E44" s="9"/>
    </row>
  </sheetData>
  <mergeCells count="13">
    <mergeCell ref="B37:C37"/>
    <mergeCell ref="B38:C38"/>
    <mergeCell ref="B44:C44"/>
    <mergeCell ref="B39:C39"/>
    <mergeCell ref="B40:C40"/>
    <mergeCell ref="B41:C41"/>
    <mergeCell ref="B42:C42"/>
    <mergeCell ref="B43:C43"/>
    <mergeCell ref="B10:C10"/>
    <mergeCell ref="B33:C33"/>
    <mergeCell ref="B34:C34"/>
    <mergeCell ref="B35:C35"/>
    <mergeCell ref="B36:C3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P58"/>
  <sheetViews>
    <sheetView showGridLines="0" topLeftCell="C1" zoomScale="106" zoomScaleNormal="106" workbookViewId="0">
      <pane ySplit="3165"/>
      <selection activeCell="O6" sqref="O6:O8"/>
      <selection pane="bottomLeft" activeCell="R1" sqref="R1"/>
    </sheetView>
  </sheetViews>
  <sheetFormatPr defaultRowHeight="15"/>
  <cols>
    <col min="1" max="1" width="5.140625" customWidth="1"/>
    <col min="2" max="2" width="50.7109375" customWidth="1"/>
    <col min="3" max="3" width="11" bestFit="1" customWidth="1"/>
    <col min="4" max="18" width="10.5703125" customWidth="1"/>
    <col min="19" max="88" width="5.7109375" customWidth="1"/>
  </cols>
  <sheetData>
    <row r="1" spans="1:42" ht="21">
      <c r="A1" s="1"/>
    </row>
    <row r="2" spans="1:42" ht="21">
      <c r="A2" s="1"/>
    </row>
    <row r="3" spans="1:42">
      <c r="R3" s="56" t="s">
        <v>121</v>
      </c>
      <c r="S3" s="56"/>
      <c r="T3" s="56"/>
      <c r="U3" s="56"/>
      <c r="V3" s="56"/>
      <c r="W3" s="56"/>
      <c r="X3" s="56"/>
      <c r="Y3" s="56"/>
      <c r="Z3" s="56"/>
      <c r="AA3" s="56"/>
    </row>
    <row r="4" spans="1:42">
      <c r="A4" s="2"/>
      <c r="B4" s="2"/>
      <c r="C4" s="2"/>
      <c r="R4" s="56"/>
      <c r="S4" s="56"/>
      <c r="T4" s="56"/>
      <c r="U4" s="56"/>
      <c r="V4" s="56"/>
      <c r="W4" s="56"/>
      <c r="X4" s="56"/>
      <c r="Y4" s="56"/>
      <c r="Z4" s="56"/>
      <c r="AA4" s="56"/>
    </row>
    <row r="5" spans="1:42">
      <c r="A5" s="2"/>
      <c r="B5" s="2"/>
      <c r="C5" s="2"/>
      <c r="R5" s="57"/>
      <c r="S5" s="57"/>
      <c r="T5" s="57"/>
      <c r="U5" s="57"/>
      <c r="V5" s="57"/>
      <c r="W5" s="57"/>
      <c r="X5" s="57"/>
      <c r="Y5" s="57"/>
      <c r="Z5" s="57"/>
      <c r="AA5" s="57"/>
    </row>
    <row r="6" spans="1:42">
      <c r="A6" s="46" t="s">
        <v>0</v>
      </c>
      <c r="B6" s="46" t="s">
        <v>1</v>
      </c>
      <c r="C6" s="46" t="s">
        <v>60</v>
      </c>
      <c r="D6" s="53" t="s">
        <v>25</v>
      </c>
      <c r="E6" s="53" t="s">
        <v>26</v>
      </c>
      <c r="F6" s="53" t="s">
        <v>27</v>
      </c>
      <c r="G6" s="53" t="s">
        <v>9</v>
      </c>
      <c r="H6" s="53" t="s">
        <v>10</v>
      </c>
      <c r="I6" s="53" t="s">
        <v>35</v>
      </c>
      <c r="J6" s="53" t="s">
        <v>34</v>
      </c>
      <c r="K6" s="53" t="s">
        <v>33</v>
      </c>
      <c r="L6" s="53" t="s">
        <v>28</v>
      </c>
      <c r="M6" s="53" t="s">
        <v>29</v>
      </c>
      <c r="N6" s="53" t="s">
        <v>32</v>
      </c>
      <c r="O6" s="53" t="s">
        <v>30</v>
      </c>
      <c r="P6" s="53" t="s">
        <v>31</v>
      </c>
      <c r="Q6" s="53" t="s">
        <v>120</v>
      </c>
      <c r="R6" s="53" t="s">
        <v>61</v>
      </c>
      <c r="S6" s="52" t="s">
        <v>15</v>
      </c>
      <c r="T6" s="50"/>
      <c r="U6" s="50"/>
      <c r="V6" s="50"/>
      <c r="W6" s="50"/>
      <c r="X6" s="50"/>
      <c r="Y6" s="52" t="s">
        <v>15</v>
      </c>
      <c r="Z6" s="50"/>
      <c r="AA6" s="50"/>
      <c r="AB6" s="50"/>
      <c r="AC6" s="50"/>
      <c r="AD6" s="50"/>
      <c r="AE6" s="49" t="s">
        <v>16</v>
      </c>
      <c r="AF6" s="50"/>
      <c r="AG6" s="49" t="s">
        <v>19</v>
      </c>
      <c r="AH6" s="50"/>
      <c r="AI6" s="49" t="s">
        <v>20</v>
      </c>
      <c r="AJ6" s="50"/>
      <c r="AK6" s="49" t="s">
        <v>21</v>
      </c>
      <c r="AL6" s="50"/>
      <c r="AM6" s="49" t="s">
        <v>22</v>
      </c>
      <c r="AN6" s="50"/>
      <c r="AO6" s="50"/>
      <c r="AP6" s="49" t="s">
        <v>24</v>
      </c>
    </row>
    <row r="7" spans="1:42">
      <c r="A7" s="47"/>
      <c r="B7" s="47"/>
      <c r="C7" s="47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4" t="s">
        <v>2</v>
      </c>
      <c r="T7" s="4" t="s">
        <v>3</v>
      </c>
      <c r="U7" s="4" t="s">
        <v>4</v>
      </c>
      <c r="V7" s="4" t="s">
        <v>5</v>
      </c>
      <c r="W7" s="4" t="s">
        <v>6</v>
      </c>
      <c r="X7" s="4" t="s">
        <v>7</v>
      </c>
      <c r="Y7" s="4" t="s">
        <v>2</v>
      </c>
      <c r="Z7" s="4" t="s">
        <v>3</v>
      </c>
      <c r="AA7" s="4" t="s">
        <v>4</v>
      </c>
      <c r="AB7" s="4" t="s">
        <v>11</v>
      </c>
      <c r="AC7" s="4" t="s">
        <v>12</v>
      </c>
      <c r="AD7" s="4" t="s">
        <v>7</v>
      </c>
      <c r="AE7" s="3" t="s">
        <v>17</v>
      </c>
      <c r="AF7" s="3" t="s">
        <v>18</v>
      </c>
      <c r="AG7" s="3" t="s">
        <v>17</v>
      </c>
      <c r="AH7" s="3" t="s">
        <v>18</v>
      </c>
      <c r="AI7" s="3" t="s">
        <v>17</v>
      </c>
      <c r="AJ7" s="3" t="s">
        <v>18</v>
      </c>
      <c r="AK7" s="3" t="s">
        <v>17</v>
      </c>
      <c r="AL7" s="3" t="s">
        <v>18</v>
      </c>
      <c r="AM7" s="3" t="s">
        <v>7</v>
      </c>
      <c r="AN7" s="3" t="s">
        <v>23</v>
      </c>
      <c r="AO7" s="3" t="s">
        <v>11</v>
      </c>
      <c r="AP7" s="51"/>
    </row>
    <row r="8" spans="1:42">
      <c r="A8" s="48"/>
      <c r="B8" s="48"/>
      <c r="C8" s="48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6"/>
    </row>
    <row r="9" spans="1:42">
      <c r="A9" s="5">
        <v>1</v>
      </c>
      <c r="B9" s="7" t="str">
        <f>'DATA SISWA'!B11:D11</f>
        <v>ahnur</v>
      </c>
      <c r="C9" s="7">
        <f>'DATA SISWA'!E11</f>
        <v>3108221064</v>
      </c>
      <c r="D9" s="5">
        <v>83</v>
      </c>
      <c r="E9" s="5">
        <v>72</v>
      </c>
      <c r="F9" s="5">
        <v>85</v>
      </c>
      <c r="G9" s="41">
        <v>80</v>
      </c>
      <c r="H9" s="5">
        <v>80</v>
      </c>
      <c r="I9" s="5">
        <v>86</v>
      </c>
      <c r="J9" s="5">
        <v>93</v>
      </c>
      <c r="K9" s="5">
        <v>80</v>
      </c>
      <c r="L9" s="5">
        <v>70</v>
      </c>
      <c r="M9" s="41">
        <v>82</v>
      </c>
      <c r="N9" s="5">
        <v>82</v>
      </c>
      <c r="O9" s="5">
        <v>90</v>
      </c>
      <c r="P9" s="5">
        <v>80</v>
      </c>
      <c r="Q9" s="8">
        <v>75</v>
      </c>
      <c r="R9" s="5">
        <v>75</v>
      </c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6"/>
    </row>
    <row r="10" spans="1:42">
      <c r="A10" s="5">
        <v>2</v>
      </c>
      <c r="B10" s="7" t="str">
        <f>'DATA SISWA'!B12:D12</f>
        <v>a dani</v>
      </c>
      <c r="C10" s="7" t="str">
        <f>'DATA SISWA'!E12</f>
        <v>0111423625</v>
      </c>
      <c r="D10" s="5">
        <v>80</v>
      </c>
      <c r="E10" s="5">
        <v>88</v>
      </c>
      <c r="F10" s="5">
        <v>82</v>
      </c>
      <c r="G10" s="41">
        <v>80</v>
      </c>
      <c r="H10" s="5">
        <v>84</v>
      </c>
      <c r="I10" s="5">
        <v>88</v>
      </c>
      <c r="J10" s="5">
        <v>94</v>
      </c>
      <c r="K10" s="5">
        <v>85</v>
      </c>
      <c r="L10" s="5">
        <v>82</v>
      </c>
      <c r="M10" s="41">
        <v>82</v>
      </c>
      <c r="N10" s="5">
        <v>87</v>
      </c>
      <c r="O10" s="5">
        <v>93</v>
      </c>
      <c r="P10" s="5">
        <v>80</v>
      </c>
      <c r="Q10" s="8">
        <v>75</v>
      </c>
      <c r="R10" s="5">
        <v>75</v>
      </c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6"/>
    </row>
    <row r="11" spans="1:42">
      <c r="A11" s="5">
        <v>3</v>
      </c>
      <c r="B11" s="7" t="str">
        <f>'DATA SISWA'!B13:D13</f>
        <v>alex</v>
      </c>
      <c r="C11" s="7">
        <f>'DATA SISWA'!E13</f>
        <v>3097750039</v>
      </c>
      <c r="D11" s="5">
        <v>90</v>
      </c>
      <c r="E11" s="5">
        <v>98</v>
      </c>
      <c r="F11" s="5">
        <v>92</v>
      </c>
      <c r="G11" s="41">
        <v>85</v>
      </c>
      <c r="H11" s="5">
        <v>82</v>
      </c>
      <c r="I11" s="5">
        <v>90</v>
      </c>
      <c r="J11" s="5">
        <v>99</v>
      </c>
      <c r="K11" s="5">
        <v>85</v>
      </c>
      <c r="L11" s="5">
        <v>78</v>
      </c>
      <c r="M11" s="41">
        <v>82</v>
      </c>
      <c r="N11" s="5">
        <v>94</v>
      </c>
      <c r="O11" s="5">
        <v>97</v>
      </c>
      <c r="P11" s="5">
        <v>60</v>
      </c>
      <c r="Q11" s="8">
        <v>95</v>
      </c>
      <c r="R11" s="5">
        <v>95</v>
      </c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6"/>
    </row>
    <row r="12" spans="1:42">
      <c r="A12" s="5">
        <v>4</v>
      </c>
      <c r="B12" s="7" t="str">
        <f>'DATA SISWA'!B14:D14</f>
        <v>alif</v>
      </c>
      <c r="C12" s="7">
        <f>'DATA SISWA'!E14</f>
        <v>3101774805</v>
      </c>
      <c r="D12" s="5">
        <v>84</v>
      </c>
      <c r="E12" s="5">
        <v>65</v>
      </c>
      <c r="F12" s="5">
        <v>86</v>
      </c>
      <c r="G12" s="41">
        <v>85</v>
      </c>
      <c r="H12" s="5">
        <v>80</v>
      </c>
      <c r="I12" s="5">
        <v>88</v>
      </c>
      <c r="J12" s="5">
        <v>96</v>
      </c>
      <c r="K12" s="5">
        <v>85</v>
      </c>
      <c r="L12" s="5">
        <v>71</v>
      </c>
      <c r="M12" s="41">
        <v>82</v>
      </c>
      <c r="N12" s="5">
        <v>84</v>
      </c>
      <c r="O12" s="5">
        <v>95</v>
      </c>
      <c r="P12" s="5">
        <v>80</v>
      </c>
      <c r="Q12" s="8">
        <v>72</v>
      </c>
      <c r="R12" s="5">
        <v>72</v>
      </c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6"/>
    </row>
    <row r="13" spans="1:42">
      <c r="A13" s="5">
        <v>5</v>
      </c>
      <c r="B13" s="7" t="str">
        <f>'DATA SISWA'!B15:D15</f>
        <v>andika</v>
      </c>
      <c r="C13" s="7">
        <f>'DATA SISWA'!E15</f>
        <v>3089570111</v>
      </c>
      <c r="D13" s="5">
        <v>83</v>
      </c>
      <c r="E13" s="5">
        <v>27</v>
      </c>
      <c r="F13" s="5">
        <v>85</v>
      </c>
      <c r="G13" s="41">
        <v>85</v>
      </c>
      <c r="H13" s="5">
        <v>76</v>
      </c>
      <c r="I13" s="5">
        <v>75</v>
      </c>
      <c r="J13" s="5">
        <v>78</v>
      </c>
      <c r="K13" s="5">
        <v>60</v>
      </c>
      <c r="L13" s="5">
        <v>70</v>
      </c>
      <c r="M13" s="41">
        <v>78</v>
      </c>
      <c r="N13" s="5">
        <v>92</v>
      </c>
      <c r="O13" s="5">
        <v>86</v>
      </c>
      <c r="P13" s="5">
        <v>66</v>
      </c>
      <c r="Q13" s="8">
        <v>70</v>
      </c>
      <c r="R13" s="5">
        <v>70</v>
      </c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6"/>
    </row>
    <row r="14" spans="1:42">
      <c r="A14" s="5">
        <v>6</v>
      </c>
      <c r="B14" s="7" t="str">
        <f>'DATA SISWA'!B16:D16</f>
        <v>a danil</v>
      </c>
      <c r="C14" s="7">
        <f>'DATA SISWA'!E16</f>
        <v>3099736113</v>
      </c>
      <c r="D14" s="5">
        <v>85</v>
      </c>
      <c r="E14" s="5">
        <v>55</v>
      </c>
      <c r="F14" s="5">
        <v>87</v>
      </c>
      <c r="G14" s="41">
        <v>88</v>
      </c>
      <c r="H14" s="5">
        <v>78</v>
      </c>
      <c r="I14" s="5">
        <v>83</v>
      </c>
      <c r="J14" s="5">
        <v>96</v>
      </c>
      <c r="K14" s="5">
        <v>65</v>
      </c>
      <c r="L14" s="5">
        <v>70</v>
      </c>
      <c r="M14" s="41">
        <v>82</v>
      </c>
      <c r="N14" s="5">
        <v>91</v>
      </c>
      <c r="O14" s="5">
        <v>86</v>
      </c>
      <c r="P14" s="5">
        <v>60</v>
      </c>
      <c r="Q14" s="8">
        <v>70</v>
      </c>
      <c r="R14" s="5">
        <v>70</v>
      </c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6"/>
    </row>
    <row r="15" spans="1:42">
      <c r="A15" s="5">
        <v>7</v>
      </c>
      <c r="B15" s="7" t="str">
        <f>'DATA SISWA'!B17:D17</f>
        <v>agustin</v>
      </c>
      <c r="C15" s="7" t="str">
        <f>'DATA SISWA'!E17</f>
        <v>0116120678</v>
      </c>
      <c r="D15" s="5">
        <v>86</v>
      </c>
      <c r="E15" s="5">
        <v>74</v>
      </c>
      <c r="F15" s="5">
        <v>88</v>
      </c>
      <c r="G15" s="41">
        <v>85</v>
      </c>
      <c r="H15" s="5">
        <v>82</v>
      </c>
      <c r="I15" s="5">
        <v>90</v>
      </c>
      <c r="J15" s="5">
        <v>97</v>
      </c>
      <c r="K15" s="5">
        <v>70</v>
      </c>
      <c r="L15" s="5">
        <v>70</v>
      </c>
      <c r="M15" s="41">
        <v>38</v>
      </c>
      <c r="N15" s="5">
        <v>88</v>
      </c>
      <c r="O15" s="5">
        <v>85</v>
      </c>
      <c r="P15" s="5">
        <v>60</v>
      </c>
      <c r="Q15" s="8">
        <v>80</v>
      </c>
      <c r="R15" s="5">
        <v>80</v>
      </c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6"/>
    </row>
    <row r="16" spans="1:42">
      <c r="A16" s="5">
        <v>8</v>
      </c>
      <c r="B16" s="7" t="str">
        <f>'DATA SISWA'!B18:D18</f>
        <v>fadilah</v>
      </c>
      <c r="C16" s="7" t="str">
        <f>'DATA SISWA'!E18</f>
        <v>0103068989</v>
      </c>
      <c r="D16" s="5">
        <v>87</v>
      </c>
      <c r="E16" s="5">
        <v>85</v>
      </c>
      <c r="F16" s="5">
        <v>89</v>
      </c>
      <c r="G16" s="41">
        <v>85</v>
      </c>
      <c r="H16" s="5">
        <v>82</v>
      </c>
      <c r="I16" s="5">
        <v>90</v>
      </c>
      <c r="J16" s="5">
        <v>95</v>
      </c>
      <c r="K16" s="5">
        <v>70</v>
      </c>
      <c r="L16" s="5">
        <v>70</v>
      </c>
      <c r="M16" s="41">
        <v>87</v>
      </c>
      <c r="N16" s="5">
        <v>89</v>
      </c>
      <c r="O16" s="5">
        <v>88</v>
      </c>
      <c r="P16" s="5">
        <v>66</v>
      </c>
      <c r="Q16" s="8">
        <v>95</v>
      </c>
      <c r="R16" s="5">
        <v>95</v>
      </c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6"/>
    </row>
    <row r="17" spans="1:42">
      <c r="A17" s="5">
        <v>9</v>
      </c>
      <c r="B17" s="7" t="str">
        <f>'DATA SISWA'!B19:D19</f>
        <v>indah</v>
      </c>
      <c r="C17" s="7">
        <f>'DATA SISWA'!E19</f>
        <v>3105259035</v>
      </c>
      <c r="D17" s="5">
        <v>84</v>
      </c>
      <c r="E17" s="5">
        <v>80</v>
      </c>
      <c r="F17" s="5">
        <v>86</v>
      </c>
      <c r="G17" s="41">
        <v>85</v>
      </c>
      <c r="H17" s="5">
        <v>80</v>
      </c>
      <c r="I17" s="5">
        <v>88</v>
      </c>
      <c r="J17" s="5">
        <v>94</v>
      </c>
      <c r="K17" s="5">
        <v>70</v>
      </c>
      <c r="L17" s="5">
        <v>70</v>
      </c>
      <c r="M17" s="41">
        <v>82</v>
      </c>
      <c r="N17" s="5">
        <v>83</v>
      </c>
      <c r="O17" s="5">
        <v>85</v>
      </c>
      <c r="P17" s="5">
        <v>60</v>
      </c>
      <c r="Q17" s="8">
        <v>80</v>
      </c>
      <c r="R17" s="5">
        <v>80</v>
      </c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6"/>
    </row>
    <row r="18" spans="1:42">
      <c r="A18" s="5">
        <v>10</v>
      </c>
      <c r="B18" s="7" t="str">
        <f>'DATA SISWA'!B20:D20</f>
        <v>lovi</v>
      </c>
      <c r="C18" s="7" t="str">
        <f>'DATA SISWA'!E20</f>
        <v>0097854423</v>
      </c>
      <c r="D18" s="5">
        <v>86</v>
      </c>
      <c r="E18" s="5">
        <v>66</v>
      </c>
      <c r="F18" s="5">
        <v>88</v>
      </c>
      <c r="G18" s="41">
        <v>85</v>
      </c>
      <c r="H18" s="5">
        <v>78</v>
      </c>
      <c r="I18" s="5">
        <v>75</v>
      </c>
      <c r="J18" s="5">
        <v>96</v>
      </c>
      <c r="K18" s="5">
        <v>60</v>
      </c>
      <c r="L18" s="5">
        <v>70</v>
      </c>
      <c r="M18" s="41">
        <v>42</v>
      </c>
      <c r="N18" s="5">
        <v>82</v>
      </c>
      <c r="O18" s="5">
        <v>86</v>
      </c>
      <c r="P18" s="5">
        <v>60</v>
      </c>
      <c r="Q18" s="8">
        <v>75</v>
      </c>
      <c r="R18" s="5">
        <v>75</v>
      </c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6"/>
    </row>
    <row r="19" spans="1:42">
      <c r="A19" s="5">
        <v>11</v>
      </c>
      <c r="B19" s="7" t="str">
        <f>'DATA SISWA'!B21:D21</f>
        <v>rendi</v>
      </c>
      <c r="C19" s="7">
        <f>'DATA SISWA'!E21</f>
        <v>3086543695</v>
      </c>
      <c r="D19" s="5">
        <v>83</v>
      </c>
      <c r="E19" s="5">
        <v>45</v>
      </c>
      <c r="F19" s="5">
        <v>85</v>
      </c>
      <c r="G19" s="41">
        <v>85</v>
      </c>
      <c r="H19" s="5">
        <v>78</v>
      </c>
      <c r="I19" s="5">
        <v>75</v>
      </c>
      <c r="J19" s="5">
        <v>85</v>
      </c>
      <c r="K19" s="5">
        <v>70</v>
      </c>
      <c r="L19" s="5">
        <v>70</v>
      </c>
      <c r="M19" s="41">
        <v>62</v>
      </c>
      <c r="N19" s="5">
        <v>82</v>
      </c>
      <c r="O19" s="5">
        <v>85</v>
      </c>
      <c r="P19" s="5">
        <v>66</v>
      </c>
      <c r="Q19" s="8">
        <v>75</v>
      </c>
      <c r="R19" s="5">
        <v>75</v>
      </c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6"/>
    </row>
    <row r="20" spans="1:42">
      <c r="A20" s="5">
        <v>12</v>
      </c>
      <c r="B20" s="7" t="str">
        <f>'DATA SISWA'!B22:D22</f>
        <v>yakup</v>
      </c>
      <c r="C20" s="7" t="str">
        <f>'DATA SISWA'!E22</f>
        <v>0101010135</v>
      </c>
      <c r="D20" s="5">
        <v>86</v>
      </c>
      <c r="E20" s="5">
        <v>84</v>
      </c>
      <c r="F20" s="5">
        <v>88</v>
      </c>
      <c r="G20" s="41">
        <v>88</v>
      </c>
      <c r="H20" s="5">
        <v>78</v>
      </c>
      <c r="I20" s="5">
        <v>95</v>
      </c>
      <c r="J20" s="5">
        <v>95</v>
      </c>
      <c r="K20" s="5">
        <v>85</v>
      </c>
      <c r="L20" s="5">
        <v>79</v>
      </c>
      <c r="M20" s="41">
        <v>82</v>
      </c>
      <c r="N20" s="5">
        <v>87</v>
      </c>
      <c r="O20" s="5">
        <v>88</v>
      </c>
      <c r="P20" s="5">
        <v>66</v>
      </c>
      <c r="Q20" s="8">
        <v>75</v>
      </c>
      <c r="R20" s="5">
        <v>75</v>
      </c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6"/>
    </row>
    <row r="21" spans="1:42">
      <c r="A21" s="5">
        <v>13</v>
      </c>
      <c r="B21" s="7" t="str">
        <f>'DATA SISWA'!B23:D23</f>
        <v>zainul</v>
      </c>
      <c r="C21" s="7">
        <f>'DATA SISWA'!E23</f>
        <v>3104195827</v>
      </c>
      <c r="D21" s="5">
        <v>85</v>
      </c>
      <c r="E21" s="5">
        <v>85</v>
      </c>
      <c r="F21" s="5">
        <v>87</v>
      </c>
      <c r="G21" s="41">
        <v>85</v>
      </c>
      <c r="H21" s="5">
        <v>86</v>
      </c>
      <c r="I21" s="5">
        <v>85</v>
      </c>
      <c r="J21" s="5">
        <v>99</v>
      </c>
      <c r="K21" s="5">
        <v>85</v>
      </c>
      <c r="L21" s="5">
        <v>96</v>
      </c>
      <c r="M21" s="41">
        <v>82</v>
      </c>
      <c r="N21" s="5">
        <v>86</v>
      </c>
      <c r="O21" s="5">
        <v>88</v>
      </c>
      <c r="P21" s="5">
        <v>60</v>
      </c>
      <c r="Q21" s="8">
        <v>100</v>
      </c>
      <c r="R21" s="5">
        <v>100</v>
      </c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6"/>
    </row>
    <row r="22" spans="1:42">
      <c r="A22" s="5">
        <v>14</v>
      </c>
      <c r="B22" s="7" t="str">
        <f>'DATA SISWA'!B24:D24</f>
        <v>raka</v>
      </c>
      <c r="C22" s="7">
        <f>'DATA SISWA'!E24</f>
        <v>3102877419</v>
      </c>
      <c r="D22" s="5">
        <v>87</v>
      </c>
      <c r="E22" s="5">
        <v>72</v>
      </c>
      <c r="F22" s="5">
        <v>89</v>
      </c>
      <c r="G22" s="41">
        <v>88</v>
      </c>
      <c r="H22" s="5">
        <v>84</v>
      </c>
      <c r="I22" s="5">
        <v>77</v>
      </c>
      <c r="J22" s="5">
        <v>100</v>
      </c>
      <c r="K22" s="5">
        <v>80</v>
      </c>
      <c r="L22" s="5">
        <v>70</v>
      </c>
      <c r="M22" s="41">
        <v>73</v>
      </c>
      <c r="N22" s="5">
        <v>80</v>
      </c>
      <c r="O22" s="5">
        <v>80</v>
      </c>
      <c r="P22" s="5">
        <v>76</v>
      </c>
      <c r="Q22" s="8">
        <v>80</v>
      </c>
      <c r="R22" s="5">
        <v>80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6"/>
    </row>
    <row r="23" spans="1:42">
      <c r="A23" s="5">
        <v>15</v>
      </c>
      <c r="B23" s="7" t="str">
        <f>'DATA SISWA'!B25:D25</f>
        <v>randi</v>
      </c>
      <c r="C23" s="7">
        <f>'DATA SISWA'!E25</f>
        <v>3101219346</v>
      </c>
      <c r="D23" s="5">
        <v>82</v>
      </c>
      <c r="E23" s="5">
        <v>81</v>
      </c>
      <c r="F23" s="5">
        <v>84</v>
      </c>
      <c r="G23" s="41">
        <v>85</v>
      </c>
      <c r="H23" s="5">
        <v>78</v>
      </c>
      <c r="I23" s="5">
        <v>79</v>
      </c>
      <c r="J23" s="5">
        <v>96</v>
      </c>
      <c r="K23" s="5">
        <v>70</v>
      </c>
      <c r="L23" s="5">
        <v>70</v>
      </c>
      <c r="M23" s="41">
        <v>45</v>
      </c>
      <c r="N23" s="5">
        <v>81</v>
      </c>
      <c r="O23" s="5">
        <v>85</v>
      </c>
      <c r="P23" s="5">
        <v>76</v>
      </c>
      <c r="Q23" s="8">
        <v>70</v>
      </c>
      <c r="R23" s="5">
        <v>70</v>
      </c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6"/>
    </row>
    <row r="24" spans="1:42">
      <c r="A24" s="5">
        <v>16</v>
      </c>
      <c r="B24" s="7" t="str">
        <f>'DATA SISWA'!B26:D26</f>
        <v>s faizza</v>
      </c>
      <c r="C24" s="7" t="str">
        <f>'DATA SISWA'!E26</f>
        <v>0102261747</v>
      </c>
      <c r="D24" s="41">
        <v>0</v>
      </c>
      <c r="E24" s="41">
        <v>0</v>
      </c>
      <c r="F24" s="41">
        <v>0</v>
      </c>
      <c r="G24" s="41">
        <v>0</v>
      </c>
      <c r="H24" s="5">
        <v>0</v>
      </c>
      <c r="I24" s="5">
        <v>0</v>
      </c>
      <c r="J24" s="5">
        <v>0</v>
      </c>
      <c r="K24" s="41">
        <v>0</v>
      </c>
      <c r="L24" s="5">
        <v>0</v>
      </c>
      <c r="M24" s="41">
        <v>0</v>
      </c>
      <c r="N24" s="5">
        <v>0</v>
      </c>
      <c r="O24" s="5">
        <v>0</v>
      </c>
      <c r="P24" s="5">
        <v>76</v>
      </c>
      <c r="Q24" s="8">
        <v>0</v>
      </c>
      <c r="R24" s="5">
        <v>0</v>
      </c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6"/>
    </row>
    <row r="25" spans="1:42">
      <c r="A25" s="5">
        <v>17</v>
      </c>
      <c r="B25" s="7" t="str">
        <f>'DATA SISWA'!B27:D27</f>
        <v>tifta</v>
      </c>
      <c r="C25" s="7">
        <f>'DATA SISWA'!E27</f>
        <v>3090467778</v>
      </c>
      <c r="D25" s="5">
        <v>85</v>
      </c>
      <c r="E25" s="5">
        <v>81</v>
      </c>
      <c r="F25" s="5">
        <v>87</v>
      </c>
      <c r="G25" s="41">
        <v>80</v>
      </c>
      <c r="H25" s="5">
        <v>80</v>
      </c>
      <c r="I25" s="5">
        <v>90</v>
      </c>
      <c r="J25" s="5">
        <v>94</v>
      </c>
      <c r="K25" s="5">
        <v>70</v>
      </c>
      <c r="L25" s="5">
        <v>70</v>
      </c>
      <c r="M25" s="41">
        <v>36</v>
      </c>
      <c r="N25" s="5">
        <v>72</v>
      </c>
      <c r="O25" s="5">
        <v>80</v>
      </c>
      <c r="P25" s="5">
        <v>70</v>
      </c>
      <c r="Q25" s="8">
        <v>80</v>
      </c>
      <c r="R25" s="5">
        <v>80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6"/>
    </row>
    <row r="26" spans="1:42">
      <c r="A26" s="5">
        <v>18</v>
      </c>
      <c r="B26" s="7" t="str">
        <f>'DATA SISWA'!B28:D28</f>
        <v>uswat</v>
      </c>
      <c r="C26" s="7">
        <f>'DATA SISWA'!E28</f>
        <v>3101810256</v>
      </c>
      <c r="D26" s="5">
        <v>80</v>
      </c>
      <c r="E26" s="5">
        <v>88</v>
      </c>
      <c r="F26" s="5">
        <v>82</v>
      </c>
      <c r="G26" s="41">
        <v>80</v>
      </c>
      <c r="H26" s="5">
        <v>82</v>
      </c>
      <c r="I26" s="5">
        <v>88</v>
      </c>
      <c r="J26" s="5">
        <v>96</v>
      </c>
      <c r="K26" s="5">
        <v>70</v>
      </c>
      <c r="L26" s="5">
        <v>70</v>
      </c>
      <c r="M26" s="41">
        <v>50</v>
      </c>
      <c r="N26" s="5">
        <v>77</v>
      </c>
      <c r="O26" s="5">
        <v>86</v>
      </c>
      <c r="P26" s="5">
        <v>70</v>
      </c>
      <c r="Q26" s="8">
        <v>72</v>
      </c>
      <c r="R26" s="5">
        <v>72</v>
      </c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6"/>
    </row>
    <row r="27" spans="1:42">
      <c r="A27" s="5">
        <v>19</v>
      </c>
      <c r="B27" s="7" t="str">
        <f>'DATA SISWA'!B29:D29</f>
        <v>eroz</v>
      </c>
      <c r="C27" s="7">
        <f>'DATA SISWA'!E29</f>
        <v>3093429915</v>
      </c>
      <c r="D27" s="5">
        <v>93</v>
      </c>
      <c r="E27" s="5">
        <v>87</v>
      </c>
      <c r="F27" s="5">
        <v>95</v>
      </c>
      <c r="G27" s="41">
        <v>88</v>
      </c>
      <c r="H27" s="5">
        <v>82</v>
      </c>
      <c r="I27" s="5">
        <v>95</v>
      </c>
      <c r="J27" s="5">
        <v>96</v>
      </c>
      <c r="K27" s="5">
        <v>80</v>
      </c>
      <c r="L27" s="5">
        <v>70</v>
      </c>
      <c r="M27" s="41">
        <v>90</v>
      </c>
      <c r="N27" s="5">
        <v>95</v>
      </c>
      <c r="O27" s="5">
        <v>95</v>
      </c>
      <c r="P27" s="5">
        <v>66</v>
      </c>
      <c r="Q27" s="8">
        <v>80</v>
      </c>
      <c r="R27" s="5">
        <v>80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6"/>
    </row>
    <row r="28" spans="1:42">
      <c r="A28" s="5">
        <v>20</v>
      </c>
      <c r="B28" s="7" t="str">
        <f>'DATA SISWA'!B30:D30</f>
        <v>adelia</v>
      </c>
      <c r="C28" s="7" t="str">
        <f>'DATA SISWA'!E30</f>
        <v>0107550836</v>
      </c>
      <c r="D28" s="5">
        <v>86</v>
      </c>
      <c r="E28" s="5">
        <v>75</v>
      </c>
      <c r="F28" s="5">
        <v>88</v>
      </c>
      <c r="G28" s="41">
        <v>85</v>
      </c>
      <c r="H28" s="5">
        <v>78</v>
      </c>
      <c r="I28" s="5">
        <v>83</v>
      </c>
      <c r="J28" s="5">
        <v>91</v>
      </c>
      <c r="K28" s="5">
        <v>60</v>
      </c>
      <c r="L28" s="5">
        <v>70</v>
      </c>
      <c r="M28" s="41">
        <v>58</v>
      </c>
      <c r="N28" s="5">
        <v>83</v>
      </c>
      <c r="O28" s="5">
        <v>85</v>
      </c>
      <c r="P28" s="5">
        <v>70</v>
      </c>
      <c r="Q28" s="8">
        <v>75</v>
      </c>
      <c r="R28" s="5">
        <v>75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6"/>
    </row>
    <row r="29" spans="1:42">
      <c r="A29" s="5">
        <v>21</v>
      </c>
      <c r="B29" s="7" t="str">
        <f>'DATA SISWA'!B31:D31</f>
        <v>mafido</v>
      </c>
      <c r="C29" s="7" t="str">
        <f>'DATA SISWA'!E31</f>
        <v>0094431423</v>
      </c>
      <c r="D29" s="5">
        <v>80</v>
      </c>
      <c r="E29" s="5">
        <v>82</v>
      </c>
      <c r="F29" s="5">
        <v>82</v>
      </c>
      <c r="G29" s="41">
        <v>85</v>
      </c>
      <c r="H29" s="5">
        <v>78</v>
      </c>
      <c r="I29" s="5">
        <v>85</v>
      </c>
      <c r="J29" s="5">
        <v>90</v>
      </c>
      <c r="K29" s="5">
        <v>60</v>
      </c>
      <c r="L29" s="5">
        <v>70</v>
      </c>
      <c r="M29" s="41">
        <v>58</v>
      </c>
      <c r="N29" s="5">
        <v>81</v>
      </c>
      <c r="O29" s="5">
        <v>85</v>
      </c>
      <c r="P29" s="5">
        <v>66</v>
      </c>
      <c r="Q29" s="8">
        <v>72</v>
      </c>
      <c r="R29" s="5">
        <v>72</v>
      </c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6"/>
    </row>
    <row r="30" spans="1:42">
      <c r="A30" s="5">
        <v>22</v>
      </c>
      <c r="B30" s="7" t="str">
        <f>'DATA SISWA'!B32:C32</f>
        <v>Beril</v>
      </c>
      <c r="C30" s="7">
        <f>'DATA SISWA'!E32</f>
        <v>0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5">
        <v>70</v>
      </c>
      <c r="Q30" s="8"/>
      <c r="R30" s="8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6"/>
    </row>
    <row r="31" spans="1:42">
      <c r="A31" s="5">
        <v>23</v>
      </c>
      <c r="B31" s="7">
        <f>'DATA SISWA'!B33:C33</f>
        <v>0</v>
      </c>
      <c r="C31" s="7">
        <f>'DATA SISWA'!E33</f>
        <v>0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6"/>
    </row>
    <row r="32" spans="1:42">
      <c r="A32" s="5">
        <v>24</v>
      </c>
      <c r="B32" s="7">
        <f>'DATA SISWA'!B34:C34</f>
        <v>0</v>
      </c>
      <c r="C32" s="7">
        <f>'DATA SISWA'!E34</f>
        <v>0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6"/>
    </row>
    <row r="33" spans="1:42">
      <c r="A33" s="5">
        <v>25</v>
      </c>
      <c r="B33" s="7">
        <f>'DATA SISWA'!B35:C35</f>
        <v>0</v>
      </c>
      <c r="C33" s="7">
        <f>'DATA SISWA'!E35</f>
        <v>0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6"/>
    </row>
    <row r="34" spans="1:42">
      <c r="A34" s="5">
        <v>26</v>
      </c>
      <c r="B34" s="7">
        <f>'DATA SISWA'!B36:C36</f>
        <v>0</v>
      </c>
      <c r="C34" s="7">
        <f>'DATA SISWA'!E36</f>
        <v>0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6"/>
    </row>
    <row r="35" spans="1:42">
      <c r="A35" s="5">
        <v>27</v>
      </c>
      <c r="B35" s="7">
        <f>'DATA SISWA'!B37:C37</f>
        <v>0</v>
      </c>
      <c r="C35" s="7">
        <f>'DATA SISWA'!E37</f>
        <v>0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6"/>
    </row>
    <row r="36" spans="1:42">
      <c r="A36" s="5">
        <v>28</v>
      </c>
      <c r="B36" s="7">
        <f>'DATA SISWA'!B38:C38</f>
        <v>0</v>
      </c>
      <c r="C36" s="7">
        <f>'DATA SISWA'!E38</f>
        <v>0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6"/>
    </row>
    <row r="37" spans="1:42">
      <c r="A37" s="5">
        <v>29</v>
      </c>
      <c r="B37" s="7">
        <f>'DATA SISWA'!B39:C39</f>
        <v>0</v>
      </c>
      <c r="C37" s="7">
        <f>'DATA SISWA'!E39</f>
        <v>0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6"/>
    </row>
    <row r="38" spans="1:42">
      <c r="A38" s="5">
        <v>30</v>
      </c>
      <c r="B38" s="7">
        <f>'DATA SISWA'!B40:C40</f>
        <v>0</v>
      </c>
      <c r="C38" s="7">
        <f>'DATA SISWA'!E40</f>
        <v>0</v>
      </c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6"/>
    </row>
    <row r="39" spans="1:42">
      <c r="A39" s="5">
        <v>31</v>
      </c>
      <c r="B39" s="7">
        <f>'DATA SISWA'!B41:C41</f>
        <v>0</v>
      </c>
      <c r="C39" s="7">
        <f>'DATA SISWA'!E41</f>
        <v>0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6"/>
    </row>
    <row r="40" spans="1:42">
      <c r="A40" s="5">
        <v>32</v>
      </c>
      <c r="B40" s="7">
        <f>'DATA SISWA'!B42:C42</f>
        <v>0</v>
      </c>
      <c r="C40" s="7">
        <f>'DATA SISWA'!E42</f>
        <v>0</v>
      </c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6"/>
    </row>
    <row r="41" spans="1:42">
      <c r="A41" s="5">
        <v>33</v>
      </c>
      <c r="B41" s="7">
        <f>'DATA SISWA'!B43:C43</f>
        <v>0</v>
      </c>
      <c r="C41" s="7">
        <f>'DATA SISWA'!E43</f>
        <v>0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6"/>
    </row>
    <row r="42" spans="1:42">
      <c r="A42" s="5">
        <v>34</v>
      </c>
      <c r="B42" s="7">
        <f>'DATA SISWA'!B44:C44</f>
        <v>0</v>
      </c>
      <c r="C42" s="7">
        <f>'DATA SISWA'!E44</f>
        <v>0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6"/>
    </row>
    <row r="43" spans="1:42">
      <c r="A43" s="5">
        <v>35</v>
      </c>
      <c r="B43" s="7">
        <f>'DATA SISWA'!B45:C45</f>
        <v>0</v>
      </c>
      <c r="C43" s="7">
        <f>'DATA SISWA'!E45</f>
        <v>0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6"/>
    </row>
    <row r="44" spans="1:42">
      <c r="A44" s="5">
        <v>36</v>
      </c>
      <c r="B44" s="7">
        <f>'DATA SISWA'!B46:C46</f>
        <v>0</v>
      </c>
      <c r="C44" s="7">
        <f>'DATA SISWA'!E46</f>
        <v>0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6"/>
    </row>
    <row r="45" spans="1:42">
      <c r="A45" s="5">
        <v>37</v>
      </c>
      <c r="B45" s="7">
        <f>'DATA SISWA'!B47:C47</f>
        <v>0</v>
      </c>
      <c r="C45" s="7">
        <f>'DATA SISWA'!E47</f>
        <v>0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6"/>
    </row>
    <row r="46" spans="1:42">
      <c r="A46" s="5">
        <v>38</v>
      </c>
      <c r="B46" s="7">
        <f>'DATA SISWA'!B48:C48</f>
        <v>0</v>
      </c>
      <c r="C46" s="7">
        <f>'DATA SISWA'!E48</f>
        <v>0</v>
      </c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6"/>
    </row>
    <row r="47" spans="1:42">
      <c r="A47" s="5">
        <v>39</v>
      </c>
      <c r="B47" s="7">
        <f>'DATA SISWA'!B49:C49</f>
        <v>0</v>
      </c>
      <c r="C47" s="7">
        <f>'DATA SISWA'!E49</f>
        <v>0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6"/>
    </row>
    <row r="48" spans="1:42">
      <c r="A48" s="5">
        <v>40</v>
      </c>
      <c r="B48" s="7">
        <f>'DATA SISWA'!B50:C50</f>
        <v>0</v>
      </c>
      <c r="C48" s="7">
        <f>'DATA SISWA'!E50</f>
        <v>0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6"/>
    </row>
    <row r="49" spans="1:42">
      <c r="A49" s="5">
        <v>41</v>
      </c>
      <c r="B49" s="7">
        <f>'DATA SISWA'!B51:C51</f>
        <v>0</v>
      </c>
      <c r="C49" s="7">
        <f>'DATA SISWA'!E51</f>
        <v>0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6"/>
    </row>
    <row r="50" spans="1:42">
      <c r="A50" s="5">
        <v>42</v>
      </c>
      <c r="B50" s="7">
        <f>'DATA SISWA'!B52:C52</f>
        <v>0</v>
      </c>
      <c r="C50" s="7">
        <f>'DATA SISWA'!E52</f>
        <v>0</v>
      </c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6"/>
    </row>
    <row r="51" spans="1:42">
      <c r="A51" s="5">
        <v>43</v>
      </c>
      <c r="B51" s="7">
        <f>'DATA SISWA'!B53:C53</f>
        <v>0</v>
      </c>
      <c r="C51" s="7">
        <f>'DATA SISWA'!E53</f>
        <v>0</v>
      </c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6"/>
    </row>
    <row r="52" spans="1:42">
      <c r="A52" s="5">
        <v>44</v>
      </c>
      <c r="B52" s="7">
        <f>'DATA SISWA'!B54:C54</f>
        <v>0</v>
      </c>
      <c r="C52" s="7">
        <f>'DATA SISWA'!E54</f>
        <v>0</v>
      </c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6"/>
    </row>
    <row r="53" spans="1:42">
      <c r="A53" s="5">
        <v>45</v>
      </c>
      <c r="B53" s="7">
        <f>'DATA SISWA'!B55:C55</f>
        <v>0</v>
      </c>
      <c r="C53" s="7">
        <f>'DATA SISWA'!E55</f>
        <v>0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6"/>
    </row>
    <row r="54" spans="1:42">
      <c r="A54" s="5">
        <v>46</v>
      </c>
      <c r="B54" s="7">
        <f>'DATA SISWA'!B56:C56</f>
        <v>0</v>
      </c>
      <c r="C54" s="7">
        <f>'DATA SISWA'!E56</f>
        <v>0</v>
      </c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6"/>
    </row>
    <row r="55" spans="1:42">
      <c r="A55" s="5">
        <v>47</v>
      </c>
      <c r="B55" s="7">
        <f>'DATA SISWA'!B57:C57</f>
        <v>0</v>
      </c>
      <c r="C55" s="7">
        <f>'DATA SISWA'!E57</f>
        <v>0</v>
      </c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6"/>
    </row>
    <row r="56" spans="1:42">
      <c r="A56" s="5">
        <v>48</v>
      </c>
      <c r="B56" s="7">
        <f>'DATA SISWA'!B58:C58</f>
        <v>0</v>
      </c>
      <c r="C56" s="7">
        <f>'DATA SISWA'!E58</f>
        <v>0</v>
      </c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6"/>
    </row>
    <row r="57" spans="1:42">
      <c r="A57" s="5">
        <v>49</v>
      </c>
      <c r="B57" s="7">
        <f>'DATA SISWA'!B59:C59</f>
        <v>0</v>
      </c>
      <c r="C57" s="7">
        <f>'DATA SISWA'!E59</f>
        <v>0</v>
      </c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6"/>
    </row>
    <row r="58" spans="1:42">
      <c r="A58" s="5">
        <v>50</v>
      </c>
      <c r="B58" s="7">
        <f>'DATA SISWA'!B60:C60</f>
        <v>0</v>
      </c>
      <c r="C58" s="7">
        <f>'DATA SISWA'!E60</f>
        <v>0</v>
      </c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</row>
  </sheetData>
  <mergeCells count="27">
    <mergeCell ref="C6:C8"/>
    <mergeCell ref="R3:AA5"/>
    <mergeCell ref="D6:D8"/>
    <mergeCell ref="E6:E8"/>
    <mergeCell ref="F6:F8"/>
    <mergeCell ref="G6:G8"/>
    <mergeCell ref="H6:H8"/>
    <mergeCell ref="I6:I8"/>
    <mergeCell ref="J6:J8"/>
    <mergeCell ref="K6:K8"/>
    <mergeCell ref="L6:L8"/>
    <mergeCell ref="B6:B8"/>
    <mergeCell ref="A6:A8"/>
    <mergeCell ref="AK6:AL6"/>
    <mergeCell ref="AM6:AO6"/>
    <mergeCell ref="AP6:AP7"/>
    <mergeCell ref="S6:X6"/>
    <mergeCell ref="Y6:AD6"/>
    <mergeCell ref="AE6:AF6"/>
    <mergeCell ref="AG6:AH6"/>
    <mergeCell ref="AI6:AJ6"/>
    <mergeCell ref="R6:R8"/>
    <mergeCell ref="M6:M8"/>
    <mergeCell ref="N6:N8"/>
    <mergeCell ref="O6:O8"/>
    <mergeCell ref="P6:P8"/>
    <mergeCell ref="Q6:Q8"/>
  </mergeCells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AA316-AFBB-41D3-AEA1-E79863CD4B47}">
  <dimension ref="A7:R56"/>
  <sheetViews>
    <sheetView showZeros="0" view="pageBreakPreview" topLeftCell="A4" zoomScale="60" zoomScaleNormal="70" workbookViewId="0">
      <selection activeCell="L44" sqref="L44"/>
    </sheetView>
  </sheetViews>
  <sheetFormatPr defaultRowHeight="15.75"/>
  <cols>
    <col min="1" max="1" width="2.140625" style="20" customWidth="1"/>
    <col min="2" max="2" width="9.140625" style="20"/>
    <col min="3" max="3" width="5.42578125" style="20" customWidth="1"/>
    <col min="4" max="4" width="13.28515625" style="20" customWidth="1"/>
    <col min="5" max="5" width="2.140625" style="20" customWidth="1"/>
    <col min="6" max="6" width="6.28515625" style="20" customWidth="1"/>
    <col min="7" max="7" width="7.28515625" style="20" customWidth="1"/>
    <col min="8" max="8" width="23.140625" style="20" customWidth="1"/>
    <col min="9" max="9" width="12" style="20" customWidth="1"/>
    <col min="10" max="10" width="13" style="21" customWidth="1"/>
    <col min="11" max="11" width="1.42578125" style="20" customWidth="1"/>
    <col min="12" max="12" width="18.140625" style="20" customWidth="1"/>
    <col min="13" max="18" width="9.140625" style="22"/>
    <col min="19" max="16384" width="9.140625" style="20"/>
  </cols>
  <sheetData>
    <row r="7" spans="1:13" ht="39.75" customHeight="1"/>
    <row r="8" spans="1:13" ht="3" customHeight="1">
      <c r="A8" s="23"/>
      <c r="B8" s="24"/>
      <c r="C8" s="24"/>
      <c r="D8" s="24"/>
      <c r="E8" s="24"/>
      <c r="F8" s="24"/>
      <c r="G8" s="24"/>
      <c r="H8" s="24"/>
      <c r="I8" s="24"/>
      <c r="J8" s="25"/>
      <c r="K8" s="24"/>
      <c r="L8" s="24"/>
    </row>
    <row r="9" spans="1:13" ht="8.25" customHeight="1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</row>
    <row r="10" spans="1:13" ht="20.25">
      <c r="A10" s="23"/>
      <c r="B10" s="65" t="s">
        <v>65</v>
      </c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4">
        <v>5</v>
      </c>
    </row>
    <row r="11" spans="1:13">
      <c r="A11" s="23"/>
      <c r="G11" s="24"/>
      <c r="H11" s="24"/>
      <c r="I11" s="24"/>
      <c r="J11" s="25"/>
      <c r="K11" s="24"/>
      <c r="L11" s="24"/>
      <c r="M11" s="64"/>
    </row>
    <row r="12" spans="1:13" ht="44.25" customHeight="1">
      <c r="A12" s="23"/>
      <c r="B12" s="24" t="s">
        <v>90</v>
      </c>
      <c r="C12" s="24"/>
      <c r="D12" s="24"/>
      <c r="E12" s="24" t="s">
        <v>36</v>
      </c>
      <c r="F12" s="66" t="str">
        <f>VLOOKUP($M$10,'DATA SISWA'!A10:F182,2,0)</f>
        <v>andika</v>
      </c>
      <c r="G12" s="66"/>
      <c r="H12" s="66"/>
      <c r="I12" s="24" t="s">
        <v>66</v>
      </c>
      <c r="J12" s="25"/>
      <c r="K12" s="24" t="s">
        <v>36</v>
      </c>
      <c r="L12" s="26" t="str">
        <f>'DATA SISWA'!D2 &amp; 'DATA SISWA'!D3</f>
        <v>9A</v>
      </c>
      <c r="M12" s="64"/>
    </row>
    <row r="13" spans="1:13" ht="24" customHeight="1">
      <c r="A13" s="23"/>
      <c r="B13" s="24" t="s">
        <v>60</v>
      </c>
      <c r="C13" s="24"/>
      <c r="D13" s="24"/>
      <c r="E13" s="24" t="s">
        <v>36</v>
      </c>
      <c r="F13" s="67">
        <f>VLOOKUP($M$10,'DATA SISWA'!A10:F182,5,0)</f>
        <v>3089570111</v>
      </c>
      <c r="G13" s="67"/>
      <c r="H13" s="67"/>
      <c r="I13" s="24" t="s">
        <v>68</v>
      </c>
      <c r="J13" s="25"/>
      <c r="K13" s="24" t="s">
        <v>36</v>
      </c>
      <c r="L13" s="27" t="str">
        <f>'DATA SISWA'!D4</f>
        <v>Ganjil</v>
      </c>
      <c r="M13" s="64"/>
    </row>
    <row r="14" spans="1:13" ht="24" customHeight="1">
      <c r="A14" s="23"/>
      <c r="B14" s="24" t="s">
        <v>67</v>
      </c>
      <c r="C14" s="24"/>
      <c r="D14" s="24"/>
      <c r="E14" s="24" t="s">
        <v>36</v>
      </c>
      <c r="F14" s="67" t="str">
        <f>VLOOKUP($M$10,'DATA SISWA'!A10:F182,4,0)</f>
        <v>121135080003220124</v>
      </c>
      <c r="G14" s="67"/>
      <c r="H14" s="67"/>
      <c r="I14" s="24" t="s">
        <v>69</v>
      </c>
      <c r="J14" s="25"/>
      <c r="K14" s="24" t="s">
        <v>36</v>
      </c>
      <c r="L14" s="27" t="str">
        <f>'DATA SISWA'!D1</f>
        <v>2022/2023</v>
      </c>
      <c r="M14" s="64"/>
    </row>
    <row r="15" spans="1:13" ht="23.25" customHeight="1">
      <c r="A15" s="23"/>
      <c r="B15" s="28"/>
      <c r="C15" s="23"/>
      <c r="D15" s="23"/>
      <c r="E15" s="23"/>
      <c r="F15" s="23"/>
      <c r="G15" s="23"/>
      <c r="H15" s="23"/>
      <c r="I15" s="29"/>
      <c r="J15" s="30"/>
      <c r="K15" s="29"/>
      <c r="L15" s="29"/>
    </row>
    <row r="16" spans="1:13" ht="38.25" customHeight="1">
      <c r="A16" s="23"/>
      <c r="B16" s="58" t="s">
        <v>37</v>
      </c>
      <c r="C16" s="58" t="s">
        <v>38</v>
      </c>
      <c r="D16" s="58"/>
      <c r="E16" s="58"/>
      <c r="F16" s="58"/>
      <c r="G16" s="58"/>
      <c r="H16" s="58"/>
      <c r="I16" s="62" t="s">
        <v>2</v>
      </c>
      <c r="J16" s="59" t="s">
        <v>62</v>
      </c>
      <c r="K16" s="60"/>
      <c r="L16" s="61"/>
    </row>
    <row r="17" spans="1:16" ht="30.75" customHeight="1">
      <c r="A17" s="23"/>
      <c r="B17" s="58"/>
      <c r="C17" s="58"/>
      <c r="D17" s="58"/>
      <c r="E17" s="58"/>
      <c r="F17" s="58"/>
      <c r="G17" s="58"/>
      <c r="H17" s="58"/>
      <c r="I17" s="63"/>
      <c r="J17" s="59" t="s">
        <v>63</v>
      </c>
      <c r="K17" s="61"/>
      <c r="L17" s="31" t="s">
        <v>64</v>
      </c>
    </row>
    <row r="18" spans="1:16" ht="15.75" customHeight="1">
      <c r="A18" s="23"/>
      <c r="B18" s="69" t="s">
        <v>39</v>
      </c>
      <c r="C18" s="70"/>
      <c r="D18" s="70"/>
      <c r="E18" s="70"/>
      <c r="F18" s="70"/>
      <c r="G18" s="70"/>
      <c r="H18" s="70"/>
      <c r="I18" s="16"/>
      <c r="J18" s="59"/>
      <c r="K18" s="61"/>
      <c r="L18" s="16"/>
    </row>
    <row r="19" spans="1:16">
      <c r="A19" s="23"/>
      <c r="B19" s="75">
        <v>1</v>
      </c>
      <c r="C19" s="73" t="s">
        <v>40</v>
      </c>
      <c r="D19" s="74"/>
      <c r="E19" s="74"/>
      <c r="F19" s="74"/>
      <c r="G19" s="74"/>
      <c r="H19" s="74"/>
      <c r="I19" s="17"/>
      <c r="J19" s="59"/>
      <c r="K19" s="61"/>
      <c r="L19" s="17"/>
      <c r="M19" s="32" t="s">
        <v>87</v>
      </c>
      <c r="N19" s="32" t="s">
        <v>88</v>
      </c>
      <c r="O19" s="32" t="s">
        <v>89</v>
      </c>
      <c r="P19" s="32"/>
    </row>
    <row r="20" spans="1:16">
      <c r="A20" s="23"/>
      <c r="B20" s="76"/>
      <c r="C20" s="18" t="s">
        <v>41</v>
      </c>
      <c r="D20" s="71" t="s">
        <v>42</v>
      </c>
      <c r="E20" s="72"/>
      <c r="F20" s="72"/>
      <c r="G20" s="72"/>
      <c r="H20" s="72"/>
      <c r="I20" s="19">
        <f>IF('DATA SISWA'!D2=7,70,IF('DATA SISWA'!D2=8,71,IF('DATA SISWA'!D2=9,72,0)))</f>
        <v>72</v>
      </c>
      <c r="J20" s="78">
        <f>VLOOKUP($M$10,REKAP!A9:AP87,4,0)</f>
        <v>83</v>
      </c>
      <c r="K20" s="79"/>
      <c r="L20" s="19" t="str">
        <f>IF('DATA SISWA'!D2=7,M20,IF('DATA SISWA'!D2=8,N20,IF('DATA SISWA'!D2=9,O20,0)))</f>
        <v>B</v>
      </c>
      <c r="M20" s="32" t="str">
        <f>(IF(J20&gt;89,"A",IF(J20&gt;79,"B",IF(J20&gt;69,"C",IF(J20&gt;0,"D",0)))))</f>
        <v>B</v>
      </c>
      <c r="N20" s="32" t="str">
        <f>(IF(J20&gt;90,"A",IF(J20&gt;80,"B",IF(J20&gt;70,"C",IF(J20&gt;0,"D",0)))))</f>
        <v>B</v>
      </c>
      <c r="O20" s="32" t="str">
        <f>(IF(J20&gt;91,"A",IF(J20&gt;81,"B",IF(J20&gt;71,"C",IF(J20&gt;0,"D",0)))))</f>
        <v>B</v>
      </c>
      <c r="P20" s="32"/>
    </row>
    <row r="21" spans="1:16">
      <c r="A21" s="23"/>
      <c r="B21" s="76"/>
      <c r="C21" s="18" t="s">
        <v>43</v>
      </c>
      <c r="D21" s="71" t="s">
        <v>44</v>
      </c>
      <c r="E21" s="72"/>
      <c r="F21" s="72"/>
      <c r="G21" s="72"/>
      <c r="H21" s="72"/>
      <c r="I21" s="19">
        <f>IF('DATA SISWA'!D2=7,70,IF('DATA SISWA'!D2=8,71,IF('DATA SISWA'!D2=9,72,0)))</f>
        <v>72</v>
      </c>
      <c r="J21" s="78">
        <f>VLOOKUP($M$10,REKAP!A9:AP87,5,0)</f>
        <v>27</v>
      </c>
      <c r="K21" s="79"/>
      <c r="L21" s="19" t="str">
        <f>IF('DATA SISWA'!D2=7,M21,IF('DATA SISWA'!D2=8,N21,IF('DATA SISWA'!D2=9,O21,0)))</f>
        <v>D</v>
      </c>
      <c r="M21" s="32" t="str">
        <f t="shared" ref="M21:M36" si="0">(IF(J21&gt;89,"A",IF(J21&gt;79,"B",IF(J21&gt;69,"C",IF(J21&gt;0,"D",0)))))</f>
        <v>D</v>
      </c>
      <c r="N21" s="32" t="str">
        <f t="shared" ref="N21:N36" si="1">(IF(J21&gt;90,"A",IF(J21&gt;80,"B",IF(J21&gt;70,"C",IF(J21&gt;0,"D",0)))))</f>
        <v>D</v>
      </c>
      <c r="O21" s="32" t="str">
        <f t="shared" ref="O21:O36" si="2">(IF(J21&gt;91,"A",IF(J21&gt;81,"B",IF(J21&gt;71,"C",IF(J21&gt;0,"D",0)))))</f>
        <v>D</v>
      </c>
      <c r="P21" s="32"/>
    </row>
    <row r="22" spans="1:16">
      <c r="A22" s="23"/>
      <c r="B22" s="76"/>
      <c r="C22" s="18" t="s">
        <v>45</v>
      </c>
      <c r="D22" s="71" t="s">
        <v>8</v>
      </c>
      <c r="E22" s="72"/>
      <c r="F22" s="72"/>
      <c r="G22" s="72"/>
      <c r="H22" s="72"/>
      <c r="I22" s="19">
        <f>IF('DATA SISWA'!D2=7,70,IF('DATA SISWA'!D2=8,71,IF('DATA SISWA'!D2=9,72,0)))</f>
        <v>72</v>
      </c>
      <c r="J22" s="78">
        <f>VLOOKUP($M$10,REKAP!A9:AP87,6,0)</f>
        <v>85</v>
      </c>
      <c r="K22" s="79"/>
      <c r="L22" s="19" t="str">
        <f>IF('DATA SISWA'!D2=7,M22,IF('DATA SISWA'!D2=8,N22,IF('DATA SISWA'!D2=9,O22,0)))</f>
        <v>B</v>
      </c>
      <c r="M22" s="32" t="str">
        <f t="shared" si="0"/>
        <v>B</v>
      </c>
      <c r="N22" s="32" t="str">
        <f t="shared" si="1"/>
        <v>B</v>
      </c>
      <c r="O22" s="32" t="str">
        <f t="shared" si="2"/>
        <v>B</v>
      </c>
      <c r="P22" s="32"/>
    </row>
    <row r="23" spans="1:16">
      <c r="A23" s="23"/>
      <c r="B23" s="77"/>
      <c r="C23" s="18" t="s">
        <v>46</v>
      </c>
      <c r="D23" s="71" t="s">
        <v>47</v>
      </c>
      <c r="E23" s="72"/>
      <c r="F23" s="72"/>
      <c r="G23" s="72"/>
      <c r="H23" s="72"/>
      <c r="I23" s="19">
        <f>IF('DATA SISWA'!D2=7,70,IF('DATA SISWA'!D2=8,71,IF('DATA SISWA'!D2=9,72,0)))</f>
        <v>72</v>
      </c>
      <c r="J23" s="78">
        <f>VLOOKUP($M$10,REKAP!A9:AP87,7,0)</f>
        <v>85</v>
      </c>
      <c r="K23" s="79"/>
      <c r="L23" s="19" t="str">
        <f>IF('DATA SISWA'!D2=7,M23,IF('DATA SISWA'!D2=8,N23,IF('DATA SISWA'!D2=9,O23,0)))</f>
        <v>B</v>
      </c>
      <c r="M23" s="32" t="str">
        <f t="shared" si="0"/>
        <v>B</v>
      </c>
      <c r="N23" s="32" t="str">
        <f t="shared" si="1"/>
        <v>B</v>
      </c>
      <c r="O23" s="32" t="str">
        <f t="shared" si="2"/>
        <v>B</v>
      </c>
      <c r="P23" s="32"/>
    </row>
    <row r="24" spans="1:16">
      <c r="A24" s="23"/>
      <c r="B24" s="19">
        <v>2</v>
      </c>
      <c r="C24" s="73" t="s">
        <v>48</v>
      </c>
      <c r="D24" s="74"/>
      <c r="E24" s="74"/>
      <c r="F24" s="74"/>
      <c r="G24" s="74"/>
      <c r="H24" s="74"/>
      <c r="I24" s="19">
        <f>IF('DATA SISWA'!D2=7,70,IF('DATA SISWA'!D2=8,71,IF('DATA SISWA'!D2=9,72,0)))</f>
        <v>72</v>
      </c>
      <c r="J24" s="78">
        <f>VLOOKUP($M$10,REKAP!A9:AP88,8,0)</f>
        <v>76</v>
      </c>
      <c r="K24" s="79"/>
      <c r="L24" s="19" t="str">
        <f>IF('DATA SISWA'!D2=7,M24,IF('DATA SISWA'!D2=8,N24,IF('DATA SISWA'!D2=9,O24,0)))</f>
        <v>C</v>
      </c>
      <c r="M24" s="32" t="str">
        <f t="shared" si="0"/>
        <v>C</v>
      </c>
      <c r="N24" s="32" t="str">
        <f t="shared" si="1"/>
        <v>C</v>
      </c>
      <c r="O24" s="32" t="str">
        <f t="shared" si="2"/>
        <v>C</v>
      </c>
      <c r="P24" s="32"/>
    </row>
    <row r="25" spans="1:16">
      <c r="A25" s="23"/>
      <c r="B25" s="19">
        <v>3</v>
      </c>
      <c r="C25" s="73" t="s">
        <v>49</v>
      </c>
      <c r="D25" s="74"/>
      <c r="E25" s="74"/>
      <c r="F25" s="74"/>
      <c r="G25" s="74"/>
      <c r="H25" s="74"/>
      <c r="I25" s="19">
        <f>IF('DATA SISWA'!D2=7,70,IF('DATA SISWA'!D2=8,71,IF('DATA SISWA'!D2=9,72,0)))</f>
        <v>72</v>
      </c>
      <c r="J25" s="78">
        <f>VLOOKUP($M$10,REKAP!A9:AP88,9,0)</f>
        <v>75</v>
      </c>
      <c r="K25" s="79"/>
      <c r="L25" s="19" t="str">
        <f>IF('DATA SISWA'!D2=7,M25,IF('DATA SISWA'!D2=8,N25,IF('DATA SISWA'!D2=9,O25,0)))</f>
        <v>C</v>
      </c>
      <c r="M25" s="32" t="str">
        <f t="shared" si="0"/>
        <v>C</v>
      </c>
      <c r="N25" s="32" t="str">
        <f t="shared" si="1"/>
        <v>C</v>
      </c>
      <c r="O25" s="32" t="str">
        <f t="shared" si="2"/>
        <v>C</v>
      </c>
      <c r="P25" s="32"/>
    </row>
    <row r="26" spans="1:16">
      <c r="A26" s="23"/>
      <c r="B26" s="19">
        <v>4</v>
      </c>
      <c r="C26" s="73" t="s">
        <v>50</v>
      </c>
      <c r="D26" s="74"/>
      <c r="E26" s="74"/>
      <c r="F26" s="74"/>
      <c r="G26" s="74"/>
      <c r="H26" s="74"/>
      <c r="I26" s="19">
        <f>IF('DATA SISWA'!D2=7,70,IF('DATA SISWA'!D2=8,71,IF('DATA SISWA'!D2=9,72,0)))</f>
        <v>72</v>
      </c>
      <c r="J26" s="78">
        <f>VLOOKUP($M$10,REKAP!A9:AP88,10,0)</f>
        <v>78</v>
      </c>
      <c r="K26" s="79"/>
      <c r="L26" s="19" t="str">
        <f>IF('DATA SISWA'!D2=7,M26,IF('DATA SISWA'!D2=8,N26,IF('DATA SISWA'!D2=9,O26,0)))</f>
        <v>C</v>
      </c>
      <c r="M26" s="32" t="str">
        <f t="shared" si="0"/>
        <v>C</v>
      </c>
      <c r="N26" s="32" t="str">
        <f t="shared" si="1"/>
        <v>C</v>
      </c>
      <c r="O26" s="32" t="str">
        <f t="shared" si="2"/>
        <v>C</v>
      </c>
      <c r="P26" s="32"/>
    </row>
    <row r="27" spans="1:16">
      <c r="A27" s="23"/>
      <c r="B27" s="19">
        <v>5</v>
      </c>
      <c r="C27" s="73" t="s">
        <v>13</v>
      </c>
      <c r="D27" s="74"/>
      <c r="E27" s="74"/>
      <c r="F27" s="74"/>
      <c r="G27" s="74"/>
      <c r="H27" s="74"/>
      <c r="I27" s="19">
        <f>IF('DATA SISWA'!D2=7,70,IF('DATA SISWA'!D2=8,71,IF('DATA SISWA'!D2=9,72,0)))</f>
        <v>72</v>
      </c>
      <c r="J27" s="78">
        <f>VLOOKUP($M$10,REKAP!A9:AP88,11,0)</f>
        <v>60</v>
      </c>
      <c r="K27" s="79"/>
      <c r="L27" s="19" t="str">
        <f>IF('DATA SISWA'!D2=7,M27,IF('DATA SISWA'!D2=8,N27,IF('DATA SISWA'!D2=9,O27,0)))</f>
        <v>D</v>
      </c>
      <c r="M27" s="32" t="str">
        <f t="shared" si="0"/>
        <v>D</v>
      </c>
      <c r="N27" s="32" t="str">
        <f t="shared" si="1"/>
        <v>D</v>
      </c>
      <c r="O27" s="32" t="str">
        <f t="shared" si="2"/>
        <v>D</v>
      </c>
      <c r="P27" s="32"/>
    </row>
    <row r="28" spans="1:16">
      <c r="A28" s="23"/>
      <c r="B28" s="19">
        <v>6</v>
      </c>
      <c r="C28" s="73" t="s">
        <v>51</v>
      </c>
      <c r="D28" s="74"/>
      <c r="E28" s="74"/>
      <c r="F28" s="74"/>
      <c r="G28" s="74"/>
      <c r="H28" s="74"/>
      <c r="I28" s="19">
        <f>IF('DATA SISWA'!D2=7,70,IF('DATA SISWA'!D2=8,71,IF('DATA SISWA'!D2=9,72,0)))</f>
        <v>72</v>
      </c>
      <c r="J28" s="78">
        <f>VLOOKUP($M$10,REKAP!A9:AP88,12,0)</f>
        <v>70</v>
      </c>
      <c r="K28" s="79"/>
      <c r="L28" s="19" t="str">
        <f>IF('DATA SISWA'!D2=7,M28,IF('DATA SISWA'!D2=8,N28,IF('DATA SISWA'!D2=9,O28,0)))</f>
        <v>D</v>
      </c>
      <c r="M28" s="32" t="str">
        <f t="shared" si="0"/>
        <v>C</v>
      </c>
      <c r="N28" s="32" t="str">
        <f t="shared" si="1"/>
        <v>D</v>
      </c>
      <c r="O28" s="32" t="str">
        <f t="shared" si="2"/>
        <v>D</v>
      </c>
      <c r="P28" s="32"/>
    </row>
    <row r="29" spans="1:16">
      <c r="A29" s="23"/>
      <c r="B29" s="19">
        <v>7</v>
      </c>
      <c r="C29" s="73" t="s">
        <v>52</v>
      </c>
      <c r="D29" s="74"/>
      <c r="E29" s="74"/>
      <c r="F29" s="74"/>
      <c r="G29" s="74"/>
      <c r="H29" s="74"/>
      <c r="I29" s="19">
        <f>IF('DATA SISWA'!D2=7,70,IF('DATA SISWA'!D2=8,71,IF('DATA SISWA'!D2=9,72,0)))</f>
        <v>72</v>
      </c>
      <c r="J29" s="78">
        <f>VLOOKUP($M$10,REKAP!A9:AP88,13,0)</f>
        <v>78</v>
      </c>
      <c r="K29" s="79"/>
      <c r="L29" s="19" t="str">
        <f>IF('DATA SISWA'!D2=7,M29,IF('DATA SISWA'!D2=8,N29,IF('DATA SISWA'!D2=9,O29,0)))</f>
        <v>C</v>
      </c>
      <c r="M29" s="32" t="str">
        <f t="shared" si="0"/>
        <v>C</v>
      </c>
      <c r="N29" s="32" t="str">
        <f t="shared" si="1"/>
        <v>C</v>
      </c>
      <c r="O29" s="32" t="str">
        <f t="shared" si="2"/>
        <v>C</v>
      </c>
      <c r="P29" s="32"/>
    </row>
    <row r="30" spans="1:16">
      <c r="A30" s="23"/>
      <c r="B30" s="19">
        <v>8</v>
      </c>
      <c r="C30" s="73" t="s">
        <v>53</v>
      </c>
      <c r="D30" s="74"/>
      <c r="E30" s="74"/>
      <c r="F30" s="74"/>
      <c r="G30" s="74"/>
      <c r="H30" s="74"/>
      <c r="I30" s="19">
        <f>IF('DATA SISWA'!D2=7,70,IF('DATA SISWA'!D2=8,71,IF('DATA SISWA'!D2=9,72,0)))</f>
        <v>72</v>
      </c>
      <c r="J30" s="78">
        <f>VLOOKUP($M$10,REKAP!A9:AP88,14,0)</f>
        <v>92</v>
      </c>
      <c r="K30" s="79"/>
      <c r="L30" s="19" t="str">
        <f>IF('DATA SISWA'!D2=7,M30,IF('DATA SISWA'!D2=8,N30,IF('DATA SISWA'!D2=9,O30,0)))</f>
        <v>A</v>
      </c>
      <c r="M30" s="32" t="str">
        <f t="shared" si="0"/>
        <v>A</v>
      </c>
      <c r="N30" s="32" t="str">
        <f t="shared" si="1"/>
        <v>A</v>
      </c>
      <c r="O30" s="32" t="str">
        <f t="shared" si="2"/>
        <v>A</v>
      </c>
      <c r="P30" s="32"/>
    </row>
    <row r="31" spans="1:16">
      <c r="A31" s="23"/>
      <c r="B31" s="69" t="s">
        <v>54</v>
      </c>
      <c r="C31" s="70"/>
      <c r="D31" s="70"/>
      <c r="E31" s="70"/>
      <c r="F31" s="70"/>
      <c r="G31" s="70"/>
      <c r="H31" s="70"/>
      <c r="I31" s="19"/>
      <c r="J31" s="78"/>
      <c r="K31" s="79"/>
      <c r="L31" s="19"/>
      <c r="M31" s="32"/>
      <c r="N31" s="32"/>
      <c r="O31" s="32"/>
      <c r="P31" s="32"/>
    </row>
    <row r="32" spans="1:16">
      <c r="A32" s="23"/>
      <c r="B32" s="19">
        <v>1</v>
      </c>
      <c r="C32" s="73" t="s">
        <v>14</v>
      </c>
      <c r="D32" s="74"/>
      <c r="E32" s="74"/>
      <c r="F32" s="74"/>
      <c r="G32" s="74"/>
      <c r="H32" s="74"/>
      <c r="I32" s="19">
        <f>IF('DATA SISWA'!D2=7,70,IF('DATA SISWA'!D2=8,71,IF('DATA SISWA'!D2=9,72,0)))</f>
        <v>72</v>
      </c>
      <c r="J32" s="78">
        <f>VLOOKUP($M$10,REKAP!A9:AP89,15,0)</f>
        <v>86</v>
      </c>
      <c r="K32" s="79"/>
      <c r="L32" s="19" t="str">
        <f>IF('DATA SISWA'!D2=7,M32,IF('DATA SISWA'!D2=8,N32,IF('DATA SISWA'!D2=9,O32,0)))</f>
        <v>B</v>
      </c>
      <c r="M32" s="32" t="str">
        <f t="shared" si="0"/>
        <v>B</v>
      </c>
      <c r="N32" s="32" t="str">
        <f t="shared" si="1"/>
        <v>B</v>
      </c>
      <c r="O32" s="32" t="str">
        <f t="shared" si="2"/>
        <v>B</v>
      </c>
      <c r="P32" s="32"/>
    </row>
    <row r="33" spans="1:16">
      <c r="A33" s="23"/>
      <c r="B33" s="19">
        <v>2</v>
      </c>
      <c r="C33" s="73" t="s">
        <v>55</v>
      </c>
      <c r="D33" s="74"/>
      <c r="E33" s="74"/>
      <c r="F33" s="74"/>
      <c r="G33" s="74"/>
      <c r="H33" s="74"/>
      <c r="I33" s="19">
        <f>IF('DATA SISWA'!D2=7,70,IF('DATA SISWA'!D2=8,71,IF('DATA SISWA'!D2=9,72,0)))</f>
        <v>72</v>
      </c>
      <c r="J33" s="78">
        <f>VLOOKUP($M$10,REKAP!A9:AP88,16,0)</f>
        <v>66</v>
      </c>
      <c r="K33" s="79"/>
      <c r="L33" s="19" t="str">
        <f>IF('DATA SISWA'!D2=7,M33,IF('DATA SISWA'!D2=8,N33,IF('DATA SISWA'!D2=9,O33,0)))</f>
        <v>D</v>
      </c>
      <c r="M33" s="32" t="str">
        <f t="shared" si="0"/>
        <v>D</v>
      </c>
      <c r="N33" s="32" t="str">
        <f t="shared" si="1"/>
        <v>D</v>
      </c>
      <c r="O33" s="32" t="str">
        <f t="shared" si="2"/>
        <v>D</v>
      </c>
      <c r="P33" s="32"/>
    </row>
    <row r="34" spans="1:16">
      <c r="A34" s="23"/>
      <c r="B34" s="19">
        <v>3</v>
      </c>
      <c r="C34" s="73" t="str">
        <f>REKAP!Q6</f>
        <v>Teknologi Informasi dan Komunikasi</v>
      </c>
      <c r="D34" s="74"/>
      <c r="E34" s="74"/>
      <c r="F34" s="74"/>
      <c r="G34" s="74"/>
      <c r="H34" s="74"/>
      <c r="I34" s="19">
        <f>IF('DATA SISWA'!D2=7,70,IF('DATA SISWA'!D2=8,71,IF('DATA SISWA'!D2=9,72,0)))</f>
        <v>72</v>
      </c>
      <c r="J34" s="78">
        <f>VLOOKUP($M$10,REKAP!A9:AP88,17,0)</f>
        <v>70</v>
      </c>
      <c r="K34" s="79"/>
      <c r="L34" s="19" t="str">
        <f>IF('DATA SISWA'!D2=7,M34,IF('DATA SISWA'!D2=8,N34,IF('DATA SISWA'!D2=9,O34,0)))</f>
        <v>D</v>
      </c>
      <c r="M34" s="32" t="str">
        <f t="shared" si="0"/>
        <v>C</v>
      </c>
      <c r="N34" s="32" t="str">
        <f t="shared" si="1"/>
        <v>D</v>
      </c>
      <c r="O34" s="32" t="str">
        <f t="shared" si="2"/>
        <v>D</v>
      </c>
      <c r="P34" s="32"/>
    </row>
    <row r="35" spans="1:16">
      <c r="A35" s="23"/>
      <c r="B35" s="75">
        <v>4</v>
      </c>
      <c r="C35" s="73" t="s">
        <v>56</v>
      </c>
      <c r="D35" s="74"/>
      <c r="E35" s="74"/>
      <c r="F35" s="74"/>
      <c r="G35" s="74"/>
      <c r="H35" s="74"/>
      <c r="I35" s="19"/>
      <c r="J35" s="78"/>
      <c r="K35" s="79"/>
      <c r="L35" s="19"/>
      <c r="M35" s="32"/>
      <c r="N35" s="32"/>
      <c r="O35" s="32"/>
      <c r="P35" s="32"/>
    </row>
    <row r="36" spans="1:16">
      <c r="A36" s="23"/>
      <c r="B36" s="76"/>
      <c r="C36" s="17" t="s">
        <v>57</v>
      </c>
      <c r="D36" s="71" t="str">
        <f>REKAP!R6</f>
        <v>Bahasa Jawa</v>
      </c>
      <c r="E36" s="72"/>
      <c r="F36" s="72"/>
      <c r="G36" s="72"/>
      <c r="H36" s="72"/>
      <c r="I36" s="19">
        <f>IF('DATA SISWA'!D2=7,70,IF('DATA SISWA'!D2=8,71,IF('DATA SISWA'!D2=9,72,0)))</f>
        <v>72</v>
      </c>
      <c r="J36" s="78">
        <f>VLOOKUP($M$10,REKAP!A9:AP87,18,0)</f>
        <v>70</v>
      </c>
      <c r="K36" s="79"/>
      <c r="L36" s="19" t="str">
        <f>IF('DATA SISWA'!D2=7,M36,IF('DATA SISWA'!D2=8,N36,IF('DATA SISWA'!D2=9,O36,0)))</f>
        <v>D</v>
      </c>
      <c r="M36" s="32" t="str">
        <f t="shared" si="0"/>
        <v>C</v>
      </c>
      <c r="N36" s="32" t="str">
        <f t="shared" si="1"/>
        <v>D</v>
      </c>
      <c r="O36" s="32" t="str">
        <f t="shared" si="2"/>
        <v>D</v>
      </c>
      <c r="P36" s="32"/>
    </row>
    <row r="37" spans="1:16">
      <c r="A37" s="23"/>
      <c r="B37" s="77"/>
      <c r="C37" s="17" t="s">
        <v>43</v>
      </c>
      <c r="D37" s="71"/>
      <c r="E37" s="72"/>
      <c r="F37" s="72"/>
      <c r="G37" s="72"/>
      <c r="H37" s="72"/>
      <c r="I37" s="19"/>
      <c r="J37" s="78"/>
      <c r="K37" s="79"/>
      <c r="L37" s="19"/>
      <c r="M37" s="32"/>
      <c r="N37" s="32"/>
      <c r="O37" s="32"/>
      <c r="P37" s="32"/>
    </row>
    <row r="38" spans="1:16">
      <c r="A38" s="23"/>
      <c r="B38" s="82" t="s">
        <v>58</v>
      </c>
      <c r="C38" s="83"/>
      <c r="D38" s="83"/>
      <c r="E38" s="83"/>
      <c r="F38" s="83"/>
      <c r="G38" s="83"/>
      <c r="H38" s="83"/>
      <c r="I38" s="84"/>
      <c r="J38" s="78">
        <f>SUM(J20:J37)</f>
        <v>1101</v>
      </c>
      <c r="K38" s="79"/>
      <c r="L38" s="19"/>
      <c r="M38" s="32"/>
      <c r="N38" s="32"/>
      <c r="O38" s="32"/>
      <c r="P38" s="32"/>
    </row>
    <row r="39" spans="1:16">
      <c r="A39" s="23"/>
      <c r="B39" s="82" t="s">
        <v>59</v>
      </c>
      <c r="C39" s="83"/>
      <c r="D39" s="83"/>
      <c r="E39" s="83"/>
      <c r="F39" s="83"/>
      <c r="G39" s="83"/>
      <c r="H39" s="83"/>
      <c r="I39" s="84"/>
      <c r="J39" s="78">
        <f>AVERAGE(J20:J37)</f>
        <v>73.400000000000006</v>
      </c>
      <c r="K39" s="79"/>
      <c r="L39" s="19" t="str">
        <f>IF('DATA SISWA'!D2=7,M39,IF('DATA SISWA'!D2=8,N39,IF('DATA SISWA'!D2=9,O39,0)))</f>
        <v>C</v>
      </c>
      <c r="M39" s="32" t="str">
        <f t="shared" ref="M39" si="3">(IF(J39&gt;89,"A",IF(J39&gt;79,"B",IF(J39&gt;69,"C",IF(J39&gt;0,"D",0)))))</f>
        <v>C</v>
      </c>
      <c r="N39" s="32" t="str">
        <f t="shared" ref="N39" si="4">(IF(J39&gt;90,"A",IF(J39&gt;80,"B",IF(J39&gt;70,"C",IF(J39&gt;0,"D",0)))))</f>
        <v>C</v>
      </c>
      <c r="O39" s="32" t="str">
        <f t="shared" ref="O39" si="5">(IF(J39&gt;91,"A",IF(J39&gt;81,"B",IF(J39&gt;71,"C",IF(J39&gt;0,"D",0)))))</f>
        <v>C</v>
      </c>
      <c r="P39" s="32"/>
    </row>
    <row r="40" spans="1:16">
      <c r="A40" s="23"/>
      <c r="B40" s="33"/>
      <c r="C40" s="34"/>
      <c r="D40" s="35"/>
      <c r="E40" s="34"/>
      <c r="F40" s="34"/>
      <c r="G40" s="34"/>
      <c r="H40" s="34"/>
      <c r="I40" s="34"/>
      <c r="J40" s="36"/>
      <c r="K40" s="34"/>
      <c r="L40" s="34"/>
      <c r="M40" s="32"/>
      <c r="N40" s="32"/>
      <c r="O40" s="32"/>
      <c r="P40" s="32"/>
    </row>
    <row r="41" spans="1:16">
      <c r="A41" s="23"/>
      <c r="B41" s="23"/>
      <c r="C41" s="23"/>
      <c r="D41" s="23"/>
      <c r="E41" s="23"/>
      <c r="F41" s="23"/>
      <c r="G41" s="23"/>
      <c r="H41" s="23"/>
      <c r="I41" s="38" t="s">
        <v>76</v>
      </c>
      <c r="J41" s="85">
        <f>'DATA SISWA'!D9</f>
        <v>44867</v>
      </c>
      <c r="K41" s="85"/>
      <c r="L41" s="85"/>
      <c r="M41" s="32"/>
      <c r="N41" s="32"/>
      <c r="O41" s="32"/>
      <c r="P41" s="32"/>
    </row>
    <row r="42" spans="1:16">
      <c r="A42" s="23"/>
      <c r="C42" s="23" t="s">
        <v>85</v>
      </c>
      <c r="D42" s="23"/>
      <c r="E42" s="23"/>
      <c r="F42" s="23"/>
      <c r="G42" s="23"/>
      <c r="H42" s="23"/>
      <c r="I42" s="40" t="s">
        <v>78</v>
      </c>
      <c r="J42" s="37"/>
      <c r="K42" s="39"/>
      <c r="M42" s="32"/>
      <c r="N42" s="32"/>
      <c r="O42" s="32"/>
      <c r="P42" s="32"/>
    </row>
    <row r="43" spans="1:16">
      <c r="A43" s="23"/>
      <c r="C43" s="23"/>
      <c r="D43" s="23"/>
      <c r="E43" s="23"/>
      <c r="F43" s="23"/>
      <c r="G43" s="23"/>
      <c r="H43" s="23"/>
      <c r="I43" s="30"/>
      <c r="J43" s="29"/>
      <c r="K43" s="29"/>
      <c r="M43" s="32"/>
      <c r="N43" s="32"/>
      <c r="O43" s="32"/>
      <c r="P43" s="32"/>
    </row>
    <row r="44" spans="1:16">
      <c r="A44" s="23"/>
      <c r="C44" s="23"/>
      <c r="D44" s="23"/>
      <c r="E44" s="23"/>
      <c r="F44" s="23"/>
      <c r="G44" s="23"/>
      <c r="H44" s="23"/>
      <c r="I44" s="30"/>
      <c r="J44" s="29"/>
      <c r="K44" s="29"/>
      <c r="M44" s="32"/>
      <c r="N44" s="32"/>
      <c r="O44" s="32"/>
      <c r="P44" s="32"/>
    </row>
    <row r="45" spans="1:16">
      <c r="A45" s="23"/>
      <c r="C45" s="23"/>
      <c r="D45" s="23"/>
      <c r="E45" s="23"/>
      <c r="F45" s="23"/>
      <c r="G45" s="23"/>
      <c r="H45" s="23"/>
      <c r="I45" s="30"/>
      <c r="J45" s="29"/>
      <c r="K45" s="29"/>
      <c r="M45" s="32"/>
      <c r="N45" s="32"/>
      <c r="O45" s="32"/>
      <c r="P45" s="32"/>
    </row>
    <row r="46" spans="1:16">
      <c r="A46" s="23"/>
      <c r="C46" s="23"/>
      <c r="D46" s="23"/>
      <c r="E46" s="23"/>
      <c r="F46" s="23"/>
      <c r="G46" s="23"/>
      <c r="H46" s="23"/>
      <c r="I46" s="30"/>
      <c r="J46" s="29"/>
      <c r="K46" s="29"/>
      <c r="M46" s="32"/>
      <c r="N46" s="32"/>
      <c r="O46" s="32"/>
      <c r="P46" s="32"/>
    </row>
    <row r="47" spans="1:16">
      <c r="A47" s="23"/>
      <c r="C47" s="23" t="s">
        <v>79</v>
      </c>
      <c r="D47" s="23"/>
      <c r="E47" s="23"/>
      <c r="F47" s="23"/>
      <c r="G47" s="23"/>
      <c r="H47" s="23"/>
      <c r="I47" s="38" t="str">
        <f>'DATA SISWA'!D5</f>
        <v>ABDUL ROSYID, S.Pd.</v>
      </c>
      <c r="J47" s="37"/>
      <c r="K47" s="37"/>
      <c r="M47" s="32"/>
      <c r="N47" s="32"/>
      <c r="O47" s="32"/>
      <c r="P47" s="32"/>
    </row>
    <row r="48" spans="1:16">
      <c r="A48" s="23"/>
      <c r="B48" s="23"/>
      <c r="C48" s="23"/>
      <c r="D48" s="23"/>
      <c r="E48" s="23"/>
      <c r="F48" s="23"/>
      <c r="G48" s="23"/>
      <c r="H48" s="23"/>
      <c r="I48" s="38" t="str">
        <f>"NIP. " &amp; ('DATA SISWA'!D6)</f>
        <v>NIP. -</v>
      </c>
      <c r="J48" s="37"/>
      <c r="K48" s="37"/>
      <c r="M48" s="32"/>
      <c r="N48" s="32"/>
      <c r="O48" s="32"/>
      <c r="P48" s="32"/>
    </row>
    <row r="49" spans="4:9">
      <c r="D49" s="81" t="s">
        <v>80</v>
      </c>
      <c r="E49" s="81"/>
      <c r="F49" s="81"/>
      <c r="G49" s="81"/>
      <c r="H49" s="81"/>
      <c r="I49" s="81"/>
    </row>
    <row r="55" spans="4:9">
      <c r="D55" s="80" t="str">
        <f>'DATA SISWA'!D7</f>
        <v>SAHNAWI, S.Pd, M.Pd.</v>
      </c>
      <c r="E55" s="81"/>
      <c r="F55" s="81" t="str">
        <f>'DATA SISWA'!D7</f>
        <v>SAHNAWI, S.Pd, M.Pd.</v>
      </c>
      <c r="G55" s="81"/>
      <c r="H55" s="81"/>
      <c r="I55" s="81"/>
    </row>
    <row r="56" spans="4:9">
      <c r="D56" s="81" t="str">
        <f>"NIP. " &amp;('DATA SISWA'!D8)</f>
        <v>NIP. 196805212005011004</v>
      </c>
      <c r="E56" s="81"/>
      <c r="F56" s="81"/>
      <c r="G56" s="81"/>
      <c r="H56" s="81"/>
      <c r="I56" s="81"/>
    </row>
  </sheetData>
  <sheetProtection selectLockedCells="1" sort="0" autoFilter="0" pivotTables="0"/>
  <mergeCells count="61">
    <mergeCell ref="D55:I55"/>
    <mergeCell ref="D56:I56"/>
    <mergeCell ref="J38:K38"/>
    <mergeCell ref="J39:K39"/>
    <mergeCell ref="B38:I38"/>
    <mergeCell ref="B39:I39"/>
    <mergeCell ref="D49:I49"/>
    <mergeCell ref="J41:L41"/>
    <mergeCell ref="J33:K33"/>
    <mergeCell ref="J34:K34"/>
    <mergeCell ref="J35:K35"/>
    <mergeCell ref="J36:K36"/>
    <mergeCell ref="J37:K37"/>
    <mergeCell ref="J28:K28"/>
    <mergeCell ref="J29:K29"/>
    <mergeCell ref="J30:K30"/>
    <mergeCell ref="J31:K31"/>
    <mergeCell ref="J32:K32"/>
    <mergeCell ref="J23:K23"/>
    <mergeCell ref="J24:K24"/>
    <mergeCell ref="J25:K25"/>
    <mergeCell ref="J26:K26"/>
    <mergeCell ref="J27:K27"/>
    <mergeCell ref="J18:K18"/>
    <mergeCell ref="J19:K19"/>
    <mergeCell ref="J20:K20"/>
    <mergeCell ref="J21:K21"/>
    <mergeCell ref="J22:K22"/>
    <mergeCell ref="D37:H37"/>
    <mergeCell ref="B19:B23"/>
    <mergeCell ref="B35:B37"/>
    <mergeCell ref="C32:H32"/>
    <mergeCell ref="C33:H33"/>
    <mergeCell ref="C34:H34"/>
    <mergeCell ref="C35:H35"/>
    <mergeCell ref="D36:H36"/>
    <mergeCell ref="A9:L9"/>
    <mergeCell ref="B18:H18"/>
    <mergeCell ref="B31:H31"/>
    <mergeCell ref="D20:H20"/>
    <mergeCell ref="D21:H21"/>
    <mergeCell ref="D22:H22"/>
    <mergeCell ref="D23:H23"/>
    <mergeCell ref="C19:H19"/>
    <mergeCell ref="C24:H24"/>
    <mergeCell ref="C25:H25"/>
    <mergeCell ref="C26:H26"/>
    <mergeCell ref="C27:H27"/>
    <mergeCell ref="C28:H28"/>
    <mergeCell ref="C29:H29"/>
    <mergeCell ref="C30:H30"/>
    <mergeCell ref="B16:B17"/>
    <mergeCell ref="C16:H17"/>
    <mergeCell ref="J16:L16"/>
    <mergeCell ref="I16:I17"/>
    <mergeCell ref="J17:K17"/>
    <mergeCell ref="M10:M14"/>
    <mergeCell ref="B10:L10"/>
    <mergeCell ref="F12:H12"/>
    <mergeCell ref="F13:H13"/>
    <mergeCell ref="F14:H14"/>
  </mergeCells>
  <conditionalFormatting sqref="L18:L39">
    <cfRule type="containsText" dxfId="1" priority="1" operator="containsText" text="D">
      <formula>NOT(ISERROR(SEARCH("D",L18)))</formula>
    </cfRule>
  </conditionalFormatting>
  <pageMargins left="0.92" right="0.24" top="0.41" bottom="0.16" header="0.31496062992125984" footer="0.31496062992125984"/>
  <pageSetup paperSize="9" scale="8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pinner 1">
              <controlPr defaultSize="0" autoPict="0">
                <anchor moveWithCells="1" sizeWithCells="1">
                  <from>
                    <xdr:col>13</xdr:col>
                    <xdr:colOff>19050</xdr:colOff>
                    <xdr:row>9</xdr:row>
                    <xdr:rowOff>9525</xdr:rowOff>
                  </from>
                  <to>
                    <xdr:col>14</xdr:col>
                    <xdr:colOff>85725</xdr:colOff>
                    <xdr:row>13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DATA SISWA</vt:lpstr>
      <vt:lpstr>REKAP</vt:lpstr>
      <vt:lpstr>RAPORT PTS</vt:lpstr>
      <vt:lpstr>'RAPORT PTS'!Print_Area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MANIS</dc:creator>
  <cp:lastModifiedBy>ACER</cp:lastModifiedBy>
  <cp:lastPrinted>2022-10-31T14:15:58Z</cp:lastPrinted>
  <dcterms:created xsi:type="dcterms:W3CDTF">2017-09-28T05:23:18Z</dcterms:created>
  <dcterms:modified xsi:type="dcterms:W3CDTF">2022-10-31T14:16:18Z</dcterms:modified>
</cp:coreProperties>
</file>